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9405" activeTab="2"/>
  </bookViews>
  <sheets>
    <sheet name="Web" sheetId="7" r:id="rId1"/>
    <sheet name="HiLow" sheetId="6" r:id="rId2"/>
    <sheet name="bySU" sheetId="5" r:id="rId3"/>
    <sheet name="FY16EqPup" sheetId="2" r:id="rId4"/>
    <sheet name="FY16Finv06" sheetId="3" r:id="rId5"/>
    <sheet name="JFO" sheetId="1" r:id="rId6"/>
  </sheets>
  <definedNames>
    <definedName name="_xlnm._FilterDatabase" localSheetId="2" hidden="1">bySU!$A$14:$O$319</definedName>
    <definedName name="_xlnm._FilterDatabase" localSheetId="3" hidden="1">FY16EqPup!$A$14:$N$483</definedName>
    <definedName name="_xlnm._FilterDatabase" localSheetId="4" hidden="1">FY16Finv06!$Z$14:$Z$483</definedName>
    <definedName name="_xlnm._FilterDatabase" localSheetId="1" hidden="1">HiLow!$A$14:$Q$319</definedName>
    <definedName name="_xlnm._FilterDatabase" localSheetId="5" hidden="1">JFO!$A$14:$P$319</definedName>
    <definedName name="_xlnm._FilterDatabase" localSheetId="0" hidden="1">Web!$A$14:$K$319</definedName>
    <definedName name="_xlnm.Print_Area" localSheetId="2">bySU!$A$17:$Q$319</definedName>
    <definedName name="_xlnm.Print_Area" localSheetId="1">HiLow!$A$17:$Q$319</definedName>
    <definedName name="_xlnm.Print_Area" localSheetId="5">JFO!$A$17:$P$319</definedName>
    <definedName name="_xlnm.Print_Area" localSheetId="0">Web!$A$17:$K$319</definedName>
    <definedName name="_xlnm.Print_Titles" localSheetId="2">bySU!$5:$14</definedName>
    <definedName name="_xlnm.Print_Titles" localSheetId="1">HiLow!$5:$14</definedName>
    <definedName name="_xlnm.Print_Titles" localSheetId="5">JFO!$5:$14</definedName>
    <definedName name="_xlnm.Print_Titles" localSheetId="0">Web!$5:$14</definedName>
  </definedNames>
  <calcPr calcId="145621"/>
</workbook>
</file>

<file path=xl/calcChain.xml><?xml version="1.0" encoding="utf-8"?>
<calcChain xmlns="http://schemas.openxmlformats.org/spreadsheetml/2006/main">
  <c r="P319" i="5" l="1"/>
  <c r="P13" i="5" s="1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 l="1"/>
  <c r="P15" i="6"/>
  <c r="I15" i="5" l="1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Q15" i="5"/>
  <c r="O15" i="5" l="1"/>
  <c r="N15" i="5"/>
  <c r="M15" i="5"/>
  <c r="L15" i="5"/>
  <c r="K15" i="5"/>
  <c r="J15" i="5"/>
  <c r="L15" i="6"/>
  <c r="M15" i="6" s="1"/>
  <c r="K15" i="6"/>
  <c r="N15" i="6" s="1"/>
  <c r="J15" i="6"/>
  <c r="O15" i="6" l="1"/>
  <c r="Q15" i="6"/>
  <c r="N318" i="6"/>
  <c r="N317" i="6"/>
  <c r="N315" i="6"/>
  <c r="N314" i="6"/>
  <c r="N312" i="6"/>
  <c r="N311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36" i="5" l="1"/>
  <c r="N85" i="5"/>
  <c r="N155" i="5"/>
  <c r="N241" i="5"/>
  <c r="N315" i="5"/>
  <c r="N118" i="5"/>
  <c r="N121" i="5"/>
  <c r="N25" i="5"/>
  <c r="N55" i="5"/>
  <c r="N73" i="5"/>
  <c r="N86" i="5"/>
  <c r="N158" i="5"/>
  <c r="N295" i="5"/>
  <c r="N316" i="5"/>
  <c r="N51" i="5"/>
  <c r="N39" i="5"/>
  <c r="N63" i="5"/>
  <c r="N26" i="5"/>
  <c r="N56" i="5"/>
  <c r="N75" i="5"/>
  <c r="N87" i="5"/>
  <c r="N233" i="5"/>
  <c r="N296" i="5"/>
  <c r="N317" i="5"/>
  <c r="N119" i="5"/>
  <c r="N27" i="5"/>
  <c r="N60" i="5"/>
  <c r="N83" i="5"/>
  <c r="N88" i="5"/>
  <c r="N234" i="5"/>
  <c r="N297" i="5"/>
  <c r="N117" i="5"/>
  <c r="N120" i="5"/>
  <c r="L319" i="6"/>
  <c r="L319" i="5" s="1"/>
  <c r="L309" i="6"/>
  <c r="L317" i="5" s="1"/>
  <c r="L308" i="6"/>
  <c r="L316" i="5" s="1"/>
  <c r="L307" i="6"/>
  <c r="L315" i="5" s="1"/>
  <c r="L306" i="6"/>
  <c r="L297" i="5" s="1"/>
  <c r="L305" i="6"/>
  <c r="L296" i="5" s="1"/>
  <c r="L304" i="6"/>
  <c r="L316" i="6"/>
  <c r="L274" i="5" s="1"/>
  <c r="L303" i="6"/>
  <c r="L302" i="6"/>
  <c r="L234" i="5" s="1"/>
  <c r="L301" i="6"/>
  <c r="L233" i="5" s="1"/>
  <c r="L313" i="6"/>
  <c r="L185" i="5" s="1"/>
  <c r="L300" i="6"/>
  <c r="L158" i="5" s="1"/>
  <c r="L299" i="6"/>
  <c r="L318" i="6"/>
  <c r="L121" i="5" s="1"/>
  <c r="L317" i="6"/>
  <c r="L315" i="6"/>
  <c r="L119" i="5" s="1"/>
  <c r="L312" i="6"/>
  <c r="L118" i="5" s="1"/>
  <c r="L311" i="6"/>
  <c r="L298" i="6"/>
  <c r="L88" i="5" s="1"/>
  <c r="L297" i="6"/>
  <c r="L87" i="5" s="1"/>
  <c r="L296" i="6"/>
  <c r="L86" i="5" s="1"/>
  <c r="L295" i="6"/>
  <c r="L85" i="5" s="1"/>
  <c r="L294" i="6"/>
  <c r="L293" i="6"/>
  <c r="L75" i="5" s="1"/>
  <c r="L292" i="6"/>
  <c r="L73" i="5" s="1"/>
  <c r="L291" i="6"/>
  <c r="L63" i="5" s="1"/>
  <c r="L290" i="6"/>
  <c r="L60" i="5" s="1"/>
  <c r="L289" i="6"/>
  <c r="L288" i="6"/>
  <c r="L55" i="5" s="1"/>
  <c r="L314" i="6"/>
  <c r="L287" i="6"/>
  <c r="L286" i="6"/>
  <c r="L285" i="6"/>
  <c r="L26" i="5" s="1"/>
  <c r="L284" i="6"/>
  <c r="L25" i="5" s="1"/>
  <c r="L310" i="6"/>
  <c r="L89" i="5" s="1"/>
  <c r="L200" i="6"/>
  <c r="L175" i="5" s="1"/>
  <c r="L181" i="6"/>
  <c r="L81" i="5" s="1"/>
  <c r="L138" i="6"/>
  <c r="L17" i="5" s="1"/>
  <c r="L56" i="6"/>
  <c r="L266" i="5" s="1"/>
  <c r="L283" i="6"/>
  <c r="L236" i="5" s="1"/>
  <c r="L282" i="6"/>
  <c r="L305" i="5" s="1"/>
  <c r="L281" i="6"/>
  <c r="L113" i="5" s="1"/>
  <c r="L280" i="6"/>
  <c r="L208" i="5" s="1"/>
  <c r="L279" i="6"/>
  <c r="L50" i="5" s="1"/>
  <c r="L278" i="6"/>
  <c r="L58" i="5" s="1"/>
  <c r="L277" i="6"/>
  <c r="L61" i="5" s="1"/>
  <c r="L276" i="6"/>
  <c r="L112" i="5" s="1"/>
  <c r="L275" i="6"/>
  <c r="L105" i="5" s="1"/>
  <c r="L274" i="6"/>
  <c r="L114" i="5" s="1"/>
  <c r="L273" i="6"/>
  <c r="L109" i="5" s="1"/>
  <c r="L272" i="6"/>
  <c r="L217" i="5" s="1"/>
  <c r="L271" i="6"/>
  <c r="L227" i="5" s="1"/>
  <c r="L270" i="6"/>
  <c r="L308" i="5" s="1"/>
  <c r="L269" i="6"/>
  <c r="L70" i="5" s="1"/>
  <c r="L268" i="6"/>
  <c r="L203" i="5" s="1"/>
  <c r="L267" i="6"/>
  <c r="L281" i="5" s="1"/>
  <c r="L266" i="6"/>
  <c r="L283" i="5" s="1"/>
  <c r="L265" i="6"/>
  <c r="L124" i="5" s="1"/>
  <c r="L264" i="6"/>
  <c r="L201" i="5" s="1"/>
  <c r="L263" i="6"/>
  <c r="L127" i="5" s="1"/>
  <c r="L262" i="6"/>
  <c r="L125" i="5" s="1"/>
  <c r="L261" i="6"/>
  <c r="L174" i="5" s="1"/>
  <c r="L260" i="6"/>
  <c r="L269" i="5" s="1"/>
  <c r="L259" i="6"/>
  <c r="L179" i="5" s="1"/>
  <c r="L258" i="6"/>
  <c r="L59" i="5" s="1"/>
  <c r="L257" i="6"/>
  <c r="L126" i="5" s="1"/>
  <c r="L256" i="6"/>
  <c r="L303" i="5" s="1"/>
  <c r="L255" i="6"/>
  <c r="L302" i="5" s="1"/>
  <c r="L254" i="6"/>
  <c r="L176" i="5" s="1"/>
  <c r="L253" i="6"/>
  <c r="L80" i="5" s="1"/>
  <c r="L252" i="6"/>
  <c r="L271" i="5" s="1"/>
  <c r="L251" i="6"/>
  <c r="L195" i="5" s="1"/>
  <c r="L250" i="6"/>
  <c r="L304" i="5" s="1"/>
  <c r="L249" i="6"/>
  <c r="L136" i="5" s="1"/>
  <c r="L248" i="6"/>
  <c r="L106" i="5" s="1"/>
  <c r="L247" i="6"/>
  <c r="L132" i="5" s="1"/>
  <c r="L246" i="6"/>
  <c r="L82" i="5" s="1"/>
  <c r="L245" i="6"/>
  <c r="L276" i="5" s="1"/>
  <c r="L244" i="6"/>
  <c r="L183" i="5" s="1"/>
  <c r="L243" i="6"/>
  <c r="L177" i="5" s="1"/>
  <c r="L242" i="6"/>
  <c r="L49" i="5" s="1"/>
  <c r="L241" i="6"/>
  <c r="L163" i="5" s="1"/>
  <c r="L240" i="6"/>
  <c r="L200" i="5" s="1"/>
  <c r="L239" i="6"/>
  <c r="L215" i="5" s="1"/>
  <c r="L238" i="6"/>
  <c r="L129" i="5" s="1"/>
  <c r="L237" i="6"/>
  <c r="L181" i="5" s="1"/>
  <c r="L236" i="6"/>
  <c r="L167" i="5" s="1"/>
  <c r="L235" i="6"/>
  <c r="L219" i="5" s="1"/>
  <c r="L234" i="6"/>
  <c r="L205" i="5" s="1"/>
  <c r="L233" i="6"/>
  <c r="L116" i="5" s="1"/>
  <c r="L232" i="6"/>
  <c r="L40" i="5" s="1"/>
  <c r="L231" i="6"/>
  <c r="L180" i="5" s="1"/>
  <c r="L230" i="6"/>
  <c r="L130" i="5" s="1"/>
  <c r="L229" i="6"/>
  <c r="L137" i="5" s="1"/>
  <c r="L228" i="6"/>
  <c r="L154" i="5" s="1"/>
  <c r="L227" i="6"/>
  <c r="L103" i="5" s="1"/>
  <c r="L226" i="6"/>
  <c r="L165" i="5" s="1"/>
  <c r="L225" i="6"/>
  <c r="L216" i="5" s="1"/>
  <c r="L224" i="6"/>
  <c r="L123" i="5" s="1"/>
  <c r="L223" i="6"/>
  <c r="L225" i="5" s="1"/>
  <c r="L222" i="6"/>
  <c r="L270" i="5" s="1"/>
  <c r="L221" i="6"/>
  <c r="L134" i="5" s="1"/>
  <c r="L220" i="6"/>
  <c r="L122" i="5" s="1"/>
  <c r="L219" i="6"/>
  <c r="L291" i="5" s="1"/>
  <c r="L218" i="6"/>
  <c r="L52" i="5" s="1"/>
  <c r="L217" i="6"/>
  <c r="L46" i="5" s="1"/>
  <c r="L216" i="6"/>
  <c r="L173" i="5" s="1"/>
  <c r="L215" i="6"/>
  <c r="L306" i="5" s="1"/>
  <c r="L214" i="6"/>
  <c r="L38" i="5" s="1"/>
  <c r="L213" i="6"/>
  <c r="L204" i="5" s="1"/>
  <c r="L212" i="6"/>
  <c r="L131" i="5" s="1"/>
  <c r="L211" i="6"/>
  <c r="L202" i="5" s="1"/>
  <c r="L210" i="6"/>
  <c r="L44" i="5" s="1"/>
  <c r="L209" i="6"/>
  <c r="L42" i="5" s="1"/>
  <c r="L208" i="6"/>
  <c r="L128" i="5" s="1"/>
  <c r="L207" i="6"/>
  <c r="L108" i="5" s="1"/>
  <c r="L206" i="6"/>
  <c r="L133" i="5" s="1"/>
  <c r="L205" i="6"/>
  <c r="L156" i="5" s="1"/>
  <c r="L204" i="6"/>
  <c r="L145" i="5" s="1"/>
  <c r="L203" i="6"/>
  <c r="L100" i="5" s="1"/>
  <c r="L202" i="6"/>
  <c r="L161" i="5" s="1"/>
  <c r="L201" i="6"/>
  <c r="L152" i="5" s="1"/>
  <c r="L199" i="6"/>
  <c r="L62" i="5" s="1"/>
  <c r="L198" i="6"/>
  <c r="L258" i="5" s="1"/>
  <c r="L197" i="6"/>
  <c r="L68" i="5" s="1"/>
  <c r="L196" i="6"/>
  <c r="L160" i="5" s="1"/>
  <c r="L195" i="6"/>
  <c r="L166" i="5" s="1"/>
  <c r="L194" i="6"/>
  <c r="L99" i="5" s="1"/>
  <c r="L193" i="6"/>
  <c r="L268" i="5" s="1"/>
  <c r="L192" i="6"/>
  <c r="L230" i="5" s="1"/>
  <c r="L191" i="6"/>
  <c r="L148" i="5" s="1"/>
  <c r="L190" i="6"/>
  <c r="L198" i="5" s="1"/>
  <c r="L189" i="6"/>
  <c r="L240" i="5" s="1"/>
  <c r="L188" i="6"/>
  <c r="L45" i="5" s="1"/>
  <c r="L187" i="6"/>
  <c r="L187" i="5" s="1"/>
  <c r="L186" i="6"/>
  <c r="L84" i="5" s="1"/>
  <c r="L185" i="6"/>
  <c r="L29" i="5" s="1"/>
  <c r="L184" i="6"/>
  <c r="L182" i="5" s="1"/>
  <c r="L183" i="6"/>
  <c r="L74" i="5" s="1"/>
  <c r="L182" i="6"/>
  <c r="L222" i="5" s="1"/>
  <c r="L180" i="6"/>
  <c r="L178" i="5" s="1"/>
  <c r="L179" i="6"/>
  <c r="L226" i="5" s="1"/>
  <c r="L178" i="6"/>
  <c r="L231" i="5" s="1"/>
  <c r="L177" i="6"/>
  <c r="L98" i="5" s="1"/>
  <c r="L176" i="6"/>
  <c r="L247" i="5" s="1"/>
  <c r="L175" i="6"/>
  <c r="L251" i="5" s="1"/>
  <c r="L174" i="6"/>
  <c r="L101" i="5" s="1"/>
  <c r="L173" i="6"/>
  <c r="L313" i="5" s="1"/>
  <c r="L172" i="6"/>
  <c r="L162" i="5" s="1"/>
  <c r="L171" i="6"/>
  <c r="L96" i="5" s="1"/>
  <c r="L170" i="6"/>
  <c r="L18" i="5" s="1"/>
  <c r="L169" i="6"/>
  <c r="L71" i="5" s="1"/>
  <c r="L168" i="6"/>
  <c r="L244" i="5" s="1"/>
  <c r="L167" i="6"/>
  <c r="L147" i="5" s="1"/>
  <c r="L166" i="6"/>
  <c r="L143" i="5" s="1"/>
  <c r="L165" i="6"/>
  <c r="L153" i="5" s="1"/>
  <c r="L164" i="6"/>
  <c r="L107" i="5" s="1"/>
  <c r="L163" i="6"/>
  <c r="L32" i="5" s="1"/>
  <c r="L162" i="6"/>
  <c r="L209" i="5" s="1"/>
  <c r="L161" i="6"/>
  <c r="L135" i="5" s="1"/>
  <c r="L160" i="6"/>
  <c r="L218" i="5" s="1"/>
  <c r="L159" i="6"/>
  <c r="L199" i="5" s="1"/>
  <c r="L158" i="6"/>
  <c r="L78" i="5" s="1"/>
  <c r="L157" i="6"/>
  <c r="L299" i="5" s="1"/>
  <c r="L156" i="6"/>
  <c r="L278" i="5" s="1"/>
  <c r="L155" i="6"/>
  <c r="L224" i="5" s="1"/>
  <c r="L154" i="6"/>
  <c r="L92" i="5" s="1"/>
  <c r="L153" i="6"/>
  <c r="L246" i="5" s="1"/>
  <c r="L152" i="6"/>
  <c r="L245" i="5" s="1"/>
  <c r="L151" i="6"/>
  <c r="L77" i="5" s="1"/>
  <c r="L150" i="6"/>
  <c r="L164" i="5" s="1"/>
  <c r="L149" i="6"/>
  <c r="L211" i="5" s="1"/>
  <c r="L148" i="6"/>
  <c r="L312" i="5" s="1"/>
  <c r="L147" i="6"/>
  <c r="L301" i="5" s="1"/>
  <c r="L146" i="6"/>
  <c r="L192" i="5" s="1"/>
  <c r="L145" i="6"/>
  <c r="L91" i="5" s="1"/>
  <c r="L144" i="6"/>
  <c r="L249" i="5" s="1"/>
  <c r="L143" i="6"/>
  <c r="L57" i="5" s="1"/>
  <c r="L142" i="6"/>
  <c r="L289" i="5" s="1"/>
  <c r="L141" i="6"/>
  <c r="L243" i="5" s="1"/>
  <c r="L140" i="6"/>
  <c r="L169" i="5" s="1"/>
  <c r="L139" i="6"/>
  <c r="L191" i="5" s="1"/>
  <c r="L137" i="6"/>
  <c r="L90" i="5" s="1"/>
  <c r="L136" i="6"/>
  <c r="L142" i="5" s="1"/>
  <c r="L135" i="6"/>
  <c r="L229" i="5" s="1"/>
  <c r="L134" i="6"/>
  <c r="L65" i="5" s="1"/>
  <c r="L133" i="6"/>
  <c r="L292" i="5" s="1"/>
  <c r="L132" i="6"/>
  <c r="L170" i="5" s="1"/>
  <c r="L131" i="6"/>
  <c r="L102" i="5" s="1"/>
  <c r="L130" i="6"/>
  <c r="L259" i="5" s="1"/>
  <c r="L129" i="6"/>
  <c r="L48" i="5" s="1"/>
  <c r="L128" i="6"/>
  <c r="L252" i="5" s="1"/>
  <c r="L127" i="6"/>
  <c r="L184" i="5" s="1"/>
  <c r="L126" i="6"/>
  <c r="L254" i="5" s="1"/>
  <c r="L125" i="6"/>
  <c r="L257" i="5" s="1"/>
  <c r="L124" i="6"/>
  <c r="L307" i="5" s="1"/>
  <c r="L123" i="6"/>
  <c r="L139" i="5" s="1"/>
  <c r="L122" i="6"/>
  <c r="L235" i="5" s="1"/>
  <c r="L121" i="6"/>
  <c r="L93" i="5" s="1"/>
  <c r="L120" i="6"/>
  <c r="L255" i="5" s="1"/>
  <c r="L119" i="6"/>
  <c r="L206" i="5" s="1"/>
  <c r="L118" i="6"/>
  <c r="L66" i="5" s="1"/>
  <c r="L117" i="6"/>
  <c r="L223" i="5" s="1"/>
  <c r="L116" i="6"/>
  <c r="L189" i="5" s="1"/>
  <c r="L115" i="6"/>
  <c r="L186" i="5" s="1"/>
  <c r="L114" i="6"/>
  <c r="L115" i="5" s="1"/>
  <c r="L113" i="6"/>
  <c r="L248" i="5" s="1"/>
  <c r="L112" i="6"/>
  <c r="L21" i="5" s="1"/>
  <c r="L111" i="6"/>
  <c r="L207" i="5" s="1"/>
  <c r="L110" i="6"/>
  <c r="L20" i="5" s="1"/>
  <c r="L109" i="6"/>
  <c r="L262" i="5" s="1"/>
  <c r="L108" i="6"/>
  <c r="L111" i="5" s="1"/>
  <c r="L107" i="6"/>
  <c r="L141" i="5" s="1"/>
  <c r="L106" i="6"/>
  <c r="L300" i="5" s="1"/>
  <c r="L105" i="6"/>
  <c r="L286" i="5" s="1"/>
  <c r="L104" i="6"/>
  <c r="L168" i="5" s="1"/>
  <c r="L103" i="6"/>
  <c r="L279" i="5" s="1"/>
  <c r="L102" i="6"/>
  <c r="L196" i="5" s="1"/>
  <c r="L101" i="6"/>
  <c r="L239" i="5" s="1"/>
  <c r="L100" i="6"/>
  <c r="L159" i="5" s="1"/>
  <c r="L99" i="6"/>
  <c r="L261" i="5" s="1"/>
  <c r="L98" i="6"/>
  <c r="L28" i="5" s="1"/>
  <c r="L97" i="6"/>
  <c r="L193" i="5" s="1"/>
  <c r="L96" i="6"/>
  <c r="L95" i="5" s="1"/>
  <c r="L95" i="6"/>
  <c r="L172" i="5" s="1"/>
  <c r="L94" i="6"/>
  <c r="L34" i="5" s="1"/>
  <c r="L93" i="6"/>
  <c r="L237" i="5" s="1"/>
  <c r="L92" i="6"/>
  <c r="L19" i="5" s="1"/>
  <c r="L91" i="6"/>
  <c r="L43" i="5" s="1"/>
  <c r="L90" i="6"/>
  <c r="L171" i="5" s="1"/>
  <c r="L89" i="6"/>
  <c r="L94" i="5" s="1"/>
  <c r="L88" i="6"/>
  <c r="L23" i="5" s="1"/>
  <c r="L87" i="6"/>
  <c r="L280" i="5" s="1"/>
  <c r="L86" i="6"/>
  <c r="L260" i="5" s="1"/>
  <c r="L85" i="6"/>
  <c r="L72" i="5" s="1"/>
  <c r="L84" i="6"/>
  <c r="L41" i="5" s="1"/>
  <c r="L83" i="6"/>
  <c r="L298" i="5" s="1"/>
  <c r="L82" i="6"/>
  <c r="L22" i="5" s="1"/>
  <c r="L81" i="6"/>
  <c r="L150" i="5" s="1"/>
  <c r="L80" i="6"/>
  <c r="L69" i="5" s="1"/>
  <c r="L79" i="6"/>
  <c r="L188" i="5" s="1"/>
  <c r="L78" i="6"/>
  <c r="L54" i="5" s="1"/>
  <c r="L77" i="6"/>
  <c r="L294" i="5" s="1"/>
  <c r="L76" i="6"/>
  <c r="L318" i="5" s="1"/>
  <c r="L75" i="6"/>
  <c r="L24" i="5" s="1"/>
  <c r="L74" i="6"/>
  <c r="L110" i="5" s="1"/>
  <c r="L73" i="6"/>
  <c r="L76" i="5" s="1"/>
  <c r="L72" i="6"/>
  <c r="L197" i="5" s="1"/>
  <c r="L71" i="6"/>
  <c r="L64" i="5" s="1"/>
  <c r="L70" i="6"/>
  <c r="L67" i="5" s="1"/>
  <c r="L69" i="6"/>
  <c r="L140" i="5" s="1"/>
  <c r="L68" i="6"/>
  <c r="L264" i="5" s="1"/>
  <c r="L67" i="6"/>
  <c r="L256" i="5" s="1"/>
  <c r="L66" i="6"/>
  <c r="L232" i="5" s="1"/>
  <c r="L65" i="6"/>
  <c r="L293" i="5" s="1"/>
  <c r="L64" i="6"/>
  <c r="L30" i="5" s="1"/>
  <c r="L63" i="6"/>
  <c r="L267" i="5" s="1"/>
  <c r="L62" i="6"/>
  <c r="L144" i="5" s="1"/>
  <c r="L61" i="6"/>
  <c r="L213" i="5" s="1"/>
  <c r="L60" i="6"/>
  <c r="L220" i="5" s="1"/>
  <c r="L59" i="6"/>
  <c r="L35" i="5" s="1"/>
  <c r="L58" i="6"/>
  <c r="L149" i="5" s="1"/>
  <c r="L57" i="6"/>
  <c r="L250" i="5" s="1"/>
  <c r="L55" i="6"/>
  <c r="L138" i="5" s="1"/>
  <c r="L54" i="6"/>
  <c r="L273" i="5" s="1"/>
  <c r="L53" i="6"/>
  <c r="L290" i="5" s="1"/>
  <c r="L52" i="6"/>
  <c r="L79" i="5" s="1"/>
  <c r="L51" i="6"/>
  <c r="L31" i="5" s="1"/>
  <c r="L50" i="6"/>
  <c r="L242" i="5" s="1"/>
  <c r="L49" i="6"/>
  <c r="L104" i="5" s="1"/>
  <c r="L48" i="6"/>
  <c r="L284" i="5" s="1"/>
  <c r="L47" i="6"/>
  <c r="L288" i="5" s="1"/>
  <c r="L46" i="6"/>
  <c r="L311" i="5" s="1"/>
  <c r="L45" i="6"/>
  <c r="L210" i="5" s="1"/>
  <c r="L44" i="6"/>
  <c r="L314" i="5" s="1"/>
  <c r="L43" i="6"/>
  <c r="L97" i="5" s="1"/>
  <c r="L42" i="6"/>
  <c r="L221" i="5" s="1"/>
  <c r="L41" i="6"/>
  <c r="L272" i="5" s="1"/>
  <c r="L40" i="6"/>
  <c r="L309" i="5" s="1"/>
  <c r="L39" i="6"/>
  <c r="L238" i="5" s="1"/>
  <c r="L38" i="6"/>
  <c r="L275" i="5" s="1"/>
  <c r="L37" i="6"/>
  <c r="L287" i="5" s="1"/>
  <c r="L36" i="6"/>
  <c r="L151" i="5" s="1"/>
  <c r="L35" i="6"/>
  <c r="L146" i="5" s="1"/>
  <c r="L34" i="6"/>
  <c r="L214" i="5" s="1"/>
  <c r="L33" i="6"/>
  <c r="L33" i="5" s="1"/>
  <c r="L32" i="6"/>
  <c r="L253" i="5" s="1"/>
  <c r="L31" i="6"/>
  <c r="L47" i="5" s="1"/>
  <c r="L30" i="6"/>
  <c r="L190" i="5" s="1"/>
  <c r="L29" i="6"/>
  <c r="L212" i="5" s="1"/>
  <c r="L28" i="6"/>
  <c r="L194" i="5" s="1"/>
  <c r="L27" i="6"/>
  <c r="L157" i="5" s="1"/>
  <c r="L26" i="6"/>
  <c r="L228" i="5" s="1"/>
  <c r="L25" i="6"/>
  <c r="L53" i="5" s="1"/>
  <c r="L24" i="6"/>
  <c r="L265" i="5" s="1"/>
  <c r="L23" i="6"/>
  <c r="L310" i="5" s="1"/>
  <c r="L22" i="6"/>
  <c r="L37" i="5" s="1"/>
  <c r="L21" i="6"/>
  <c r="L263" i="5" s="1"/>
  <c r="L20" i="6"/>
  <c r="L285" i="5" s="1"/>
  <c r="L19" i="6"/>
  <c r="L277" i="5" s="1"/>
  <c r="L18" i="6"/>
  <c r="L282" i="5" s="1"/>
  <c r="L17" i="6"/>
  <c r="L36" i="5" s="1"/>
  <c r="O297" i="6" l="1"/>
  <c r="Q297" i="6" s="1"/>
  <c r="Q87" i="5" s="1"/>
  <c r="O287" i="6"/>
  <c r="Q287" i="6" s="1"/>
  <c r="Q39" i="5" s="1"/>
  <c r="L39" i="5"/>
  <c r="O294" i="6"/>
  <c r="Q294" i="6" s="1"/>
  <c r="Q83" i="5" s="1"/>
  <c r="L83" i="5"/>
  <c r="O311" i="6"/>
  <c r="Q311" i="6" s="1"/>
  <c r="Q117" i="5" s="1"/>
  <c r="L117" i="5"/>
  <c r="O304" i="6"/>
  <c r="Q304" i="6" s="1"/>
  <c r="Q295" i="5" s="1"/>
  <c r="L295" i="5"/>
  <c r="O299" i="6"/>
  <c r="Q299" i="6" s="1"/>
  <c r="Q155" i="5" s="1"/>
  <c r="L155" i="5"/>
  <c r="O317" i="6"/>
  <c r="Q317" i="6" s="1"/>
  <c r="Q120" i="5" s="1"/>
  <c r="L120" i="5"/>
  <c r="O87" i="5"/>
  <c r="O314" i="6"/>
  <c r="Q314" i="6" s="1"/>
  <c r="Q51" i="5" s="1"/>
  <c r="L51" i="5"/>
  <c r="O286" i="6"/>
  <c r="Q286" i="6" s="1"/>
  <c r="Q27" i="5" s="1"/>
  <c r="L27" i="5"/>
  <c r="O289" i="6"/>
  <c r="Q289" i="6" s="1"/>
  <c r="Q56" i="5" s="1"/>
  <c r="L56" i="5"/>
  <c r="O303" i="6"/>
  <c r="Q303" i="6" s="1"/>
  <c r="Q241" i="5" s="1"/>
  <c r="L241" i="5"/>
  <c r="M292" i="6"/>
  <c r="M73" i="5" s="1"/>
  <c r="M312" i="6"/>
  <c r="M118" i="5" s="1"/>
  <c r="M302" i="6"/>
  <c r="M234" i="5" s="1"/>
  <c r="O302" i="6"/>
  <c r="Q302" i="6" s="1"/>
  <c r="Q234" i="5" s="1"/>
  <c r="M284" i="6"/>
  <c r="M25" i="5" s="1"/>
  <c r="M314" i="6"/>
  <c r="M51" i="5" s="1"/>
  <c r="M291" i="6"/>
  <c r="M63" i="5" s="1"/>
  <c r="M295" i="6"/>
  <c r="M85" i="5" s="1"/>
  <c r="M311" i="6"/>
  <c r="M117" i="5" s="1"/>
  <c r="M318" i="6"/>
  <c r="M121" i="5" s="1"/>
  <c r="M301" i="6"/>
  <c r="M233" i="5" s="1"/>
  <c r="M304" i="6"/>
  <c r="M295" i="5" s="1"/>
  <c r="M308" i="6"/>
  <c r="M316" i="5" s="1"/>
  <c r="M285" i="6"/>
  <c r="M26" i="5" s="1"/>
  <c r="M296" i="6"/>
  <c r="M86" i="5" s="1"/>
  <c r="M305" i="6"/>
  <c r="M296" i="5" s="1"/>
  <c r="O312" i="6"/>
  <c r="Q312" i="6" s="1"/>
  <c r="Q118" i="5" s="1"/>
  <c r="M283" i="6"/>
  <c r="M236" i="5" s="1"/>
  <c r="M286" i="6"/>
  <c r="M27" i="5" s="1"/>
  <c r="M289" i="6"/>
  <c r="M56" i="5" s="1"/>
  <c r="M293" i="6"/>
  <c r="M75" i="5" s="1"/>
  <c r="M297" i="6"/>
  <c r="M87" i="5" s="1"/>
  <c r="M315" i="6"/>
  <c r="M119" i="5" s="1"/>
  <c r="M300" i="6"/>
  <c r="M158" i="5" s="1"/>
  <c r="M303" i="6"/>
  <c r="M241" i="5" s="1"/>
  <c r="M306" i="6"/>
  <c r="M297" i="5" s="1"/>
  <c r="M288" i="6"/>
  <c r="M55" i="5" s="1"/>
  <c r="M299" i="6"/>
  <c r="M155" i="5" s="1"/>
  <c r="M309" i="6"/>
  <c r="M317" i="5" s="1"/>
  <c r="O305" i="6"/>
  <c r="Q305" i="6" s="1"/>
  <c r="Q296" i="5" s="1"/>
  <c r="O296" i="6"/>
  <c r="Q296" i="6" s="1"/>
  <c r="Q86" i="5" s="1"/>
  <c r="O288" i="6"/>
  <c r="Q288" i="6" s="1"/>
  <c r="Q55" i="5" s="1"/>
  <c r="M310" i="6"/>
  <c r="M89" i="5" s="1"/>
  <c r="M287" i="6"/>
  <c r="M39" i="5" s="1"/>
  <c r="M290" i="6"/>
  <c r="M60" i="5" s="1"/>
  <c r="M294" i="6"/>
  <c r="M83" i="5" s="1"/>
  <c r="M298" i="6"/>
  <c r="M88" i="5" s="1"/>
  <c r="M317" i="6"/>
  <c r="M120" i="5" s="1"/>
  <c r="M313" i="6"/>
  <c r="M185" i="5" s="1"/>
  <c r="N313" i="6"/>
  <c r="Q313" i="6" s="1"/>
  <c r="Q185" i="5" s="1"/>
  <c r="M316" i="6"/>
  <c r="M274" i="5" s="1"/>
  <c r="N316" i="6"/>
  <c r="Q316" i="6" s="1"/>
  <c r="Q274" i="5" s="1"/>
  <c r="M307" i="6"/>
  <c r="M315" i="5" s="1"/>
  <c r="O309" i="6"/>
  <c r="Q309" i="6" s="1"/>
  <c r="Q317" i="5" s="1"/>
  <c r="O301" i="6"/>
  <c r="Q301" i="6" s="1"/>
  <c r="Q233" i="5" s="1"/>
  <c r="O293" i="6"/>
  <c r="Q293" i="6" s="1"/>
  <c r="Q75" i="5" s="1"/>
  <c r="O308" i="6"/>
  <c r="Q308" i="6" s="1"/>
  <c r="Q316" i="5" s="1"/>
  <c r="O300" i="6"/>
  <c r="Q300" i="6" s="1"/>
  <c r="Q158" i="5" s="1"/>
  <c r="O292" i="6"/>
  <c r="Q292" i="6" s="1"/>
  <c r="Q73" i="5" s="1"/>
  <c r="O284" i="6"/>
  <c r="Q284" i="6" s="1"/>
  <c r="Q25" i="5" s="1"/>
  <c r="O315" i="6"/>
  <c r="Q315" i="6" s="1"/>
  <c r="Q119" i="5" s="1"/>
  <c r="O307" i="6"/>
  <c r="Q307" i="6" s="1"/>
  <c r="Q315" i="5" s="1"/>
  <c r="O295" i="6"/>
  <c r="Q295" i="6" s="1"/>
  <c r="Q85" i="5" s="1"/>
  <c r="O283" i="6"/>
  <c r="Q236" i="5" s="1"/>
  <c r="O318" i="6"/>
  <c r="Q318" i="6" s="1"/>
  <c r="Q121" i="5" s="1"/>
  <c r="O306" i="6"/>
  <c r="Q306" i="6" s="1"/>
  <c r="Q297" i="5" s="1"/>
  <c r="O298" i="6"/>
  <c r="Q298" i="6" s="1"/>
  <c r="Q88" i="5" s="1"/>
  <c r="O290" i="6"/>
  <c r="Q290" i="6" s="1"/>
  <c r="Q60" i="5" s="1"/>
  <c r="O285" i="6"/>
  <c r="Q285" i="6" s="1"/>
  <c r="Q26" i="5" s="1"/>
  <c r="O291" i="6"/>
  <c r="Q291" i="6" s="1"/>
  <c r="Q63" i="5" s="1"/>
  <c r="L12" i="6"/>
  <c r="M34" i="6" s="1"/>
  <c r="M214" i="5" s="1"/>
  <c r="K319" i="6"/>
  <c r="K309" i="6"/>
  <c r="K317" i="5" s="1"/>
  <c r="J309" i="6"/>
  <c r="J317" i="5" s="1"/>
  <c r="K308" i="6"/>
  <c r="K316" i="5" s="1"/>
  <c r="J308" i="6"/>
  <c r="J316" i="5" s="1"/>
  <c r="K307" i="6"/>
  <c r="K315" i="5" s="1"/>
  <c r="J307" i="6"/>
  <c r="J315" i="5" s="1"/>
  <c r="K306" i="6"/>
  <c r="K297" i="5" s="1"/>
  <c r="J306" i="6"/>
  <c r="J297" i="5" s="1"/>
  <c r="K305" i="6"/>
  <c r="K296" i="5" s="1"/>
  <c r="J305" i="6"/>
  <c r="J296" i="5" s="1"/>
  <c r="K304" i="6"/>
  <c r="K295" i="5" s="1"/>
  <c r="J304" i="6"/>
  <c r="J295" i="5" s="1"/>
  <c r="K316" i="6"/>
  <c r="K274" i="5" s="1"/>
  <c r="J316" i="6"/>
  <c r="J274" i="5" s="1"/>
  <c r="K303" i="6"/>
  <c r="K241" i="5" s="1"/>
  <c r="J303" i="6"/>
  <c r="J241" i="5" s="1"/>
  <c r="K302" i="6"/>
  <c r="K234" i="5" s="1"/>
  <c r="J302" i="6"/>
  <c r="J234" i="5" s="1"/>
  <c r="K301" i="6"/>
  <c r="K233" i="5" s="1"/>
  <c r="J301" i="6"/>
  <c r="J233" i="5" s="1"/>
  <c r="K313" i="6"/>
  <c r="K185" i="5" s="1"/>
  <c r="J313" i="6"/>
  <c r="J185" i="5" s="1"/>
  <c r="K300" i="6"/>
  <c r="K158" i="5" s="1"/>
  <c r="J300" i="6"/>
  <c r="J158" i="5" s="1"/>
  <c r="K299" i="6"/>
  <c r="K155" i="5" s="1"/>
  <c r="J299" i="6"/>
  <c r="J155" i="5" s="1"/>
  <c r="K318" i="6"/>
  <c r="K121" i="5" s="1"/>
  <c r="J318" i="6"/>
  <c r="J121" i="5" s="1"/>
  <c r="K317" i="6"/>
  <c r="K120" i="5" s="1"/>
  <c r="J317" i="6"/>
  <c r="J120" i="5" s="1"/>
  <c r="K315" i="6"/>
  <c r="K119" i="5" s="1"/>
  <c r="J315" i="6"/>
  <c r="J119" i="5" s="1"/>
  <c r="K312" i="6"/>
  <c r="K118" i="5" s="1"/>
  <c r="J312" i="6"/>
  <c r="J118" i="5" s="1"/>
  <c r="K311" i="6"/>
  <c r="K117" i="5" s="1"/>
  <c r="J311" i="6"/>
  <c r="J117" i="5" s="1"/>
  <c r="K298" i="6"/>
  <c r="K88" i="5" s="1"/>
  <c r="J298" i="6"/>
  <c r="J88" i="5" s="1"/>
  <c r="K297" i="6"/>
  <c r="K87" i="5" s="1"/>
  <c r="J297" i="6"/>
  <c r="J87" i="5" s="1"/>
  <c r="K296" i="6"/>
  <c r="K86" i="5" s="1"/>
  <c r="J296" i="6"/>
  <c r="J86" i="5" s="1"/>
  <c r="K295" i="6"/>
  <c r="K85" i="5" s="1"/>
  <c r="J295" i="6"/>
  <c r="J85" i="5" s="1"/>
  <c r="K294" i="6"/>
  <c r="K83" i="5" s="1"/>
  <c r="J294" i="6"/>
  <c r="J83" i="5" s="1"/>
  <c r="K293" i="6"/>
  <c r="K75" i="5" s="1"/>
  <c r="J293" i="6"/>
  <c r="J75" i="5" s="1"/>
  <c r="K292" i="6"/>
  <c r="K73" i="5" s="1"/>
  <c r="J292" i="6"/>
  <c r="J73" i="5" s="1"/>
  <c r="K291" i="6"/>
  <c r="K63" i="5" s="1"/>
  <c r="J291" i="6"/>
  <c r="J63" i="5" s="1"/>
  <c r="K290" i="6"/>
  <c r="K60" i="5" s="1"/>
  <c r="J290" i="6"/>
  <c r="J60" i="5" s="1"/>
  <c r="K289" i="6"/>
  <c r="K56" i="5" s="1"/>
  <c r="J289" i="6"/>
  <c r="J56" i="5" s="1"/>
  <c r="K288" i="6"/>
  <c r="K55" i="5" s="1"/>
  <c r="J288" i="6"/>
  <c r="J55" i="5" s="1"/>
  <c r="K314" i="6"/>
  <c r="K51" i="5" s="1"/>
  <c r="J314" i="6"/>
  <c r="J51" i="5" s="1"/>
  <c r="K287" i="6"/>
  <c r="K39" i="5" s="1"/>
  <c r="J287" i="6"/>
  <c r="J39" i="5" s="1"/>
  <c r="K286" i="6"/>
  <c r="K27" i="5" s="1"/>
  <c r="J286" i="6"/>
  <c r="J27" i="5" s="1"/>
  <c r="K285" i="6"/>
  <c r="K26" i="5" s="1"/>
  <c r="J285" i="6"/>
  <c r="J26" i="5" s="1"/>
  <c r="K284" i="6"/>
  <c r="K25" i="5" s="1"/>
  <c r="J284" i="6"/>
  <c r="J25" i="5" s="1"/>
  <c r="K310" i="6"/>
  <c r="K89" i="5" s="1"/>
  <c r="J310" i="6"/>
  <c r="J89" i="5" s="1"/>
  <c r="K200" i="6"/>
  <c r="K175" i="5" s="1"/>
  <c r="J200" i="6"/>
  <c r="J175" i="5" s="1"/>
  <c r="K181" i="6"/>
  <c r="K81" i="5" s="1"/>
  <c r="J181" i="6"/>
  <c r="J81" i="5" s="1"/>
  <c r="K138" i="6"/>
  <c r="K17" i="5" s="1"/>
  <c r="J138" i="6"/>
  <c r="J17" i="5" s="1"/>
  <c r="K56" i="6"/>
  <c r="K266" i="5" s="1"/>
  <c r="J56" i="6"/>
  <c r="J266" i="5" s="1"/>
  <c r="K283" i="6"/>
  <c r="K236" i="5" s="1"/>
  <c r="J283" i="6"/>
  <c r="J236" i="5" s="1"/>
  <c r="K282" i="6"/>
  <c r="K305" i="5" s="1"/>
  <c r="J282" i="6"/>
  <c r="J305" i="5" s="1"/>
  <c r="K281" i="6"/>
  <c r="K113" i="5" s="1"/>
  <c r="J281" i="6"/>
  <c r="J113" i="5" s="1"/>
  <c r="K280" i="6"/>
  <c r="K208" i="5" s="1"/>
  <c r="J280" i="6"/>
  <c r="J208" i="5" s="1"/>
  <c r="K279" i="6"/>
  <c r="K50" i="5" s="1"/>
  <c r="J279" i="6"/>
  <c r="J50" i="5" s="1"/>
  <c r="K278" i="6"/>
  <c r="K58" i="5" s="1"/>
  <c r="J278" i="6"/>
  <c r="J58" i="5" s="1"/>
  <c r="K277" i="6"/>
  <c r="K61" i="5" s="1"/>
  <c r="J277" i="6"/>
  <c r="J61" i="5" s="1"/>
  <c r="K276" i="6"/>
  <c r="K112" i="5" s="1"/>
  <c r="J276" i="6"/>
  <c r="J112" i="5" s="1"/>
  <c r="K275" i="6"/>
  <c r="K105" i="5" s="1"/>
  <c r="J275" i="6"/>
  <c r="J105" i="5" s="1"/>
  <c r="K274" i="6"/>
  <c r="K114" i="5" s="1"/>
  <c r="J274" i="6"/>
  <c r="J114" i="5" s="1"/>
  <c r="K273" i="6"/>
  <c r="K109" i="5" s="1"/>
  <c r="J273" i="6"/>
  <c r="J109" i="5" s="1"/>
  <c r="K272" i="6"/>
  <c r="K217" i="5" s="1"/>
  <c r="J272" i="6"/>
  <c r="J217" i="5" s="1"/>
  <c r="K271" i="6"/>
  <c r="K227" i="5" s="1"/>
  <c r="J271" i="6"/>
  <c r="J227" i="5" s="1"/>
  <c r="K270" i="6"/>
  <c r="K308" i="5" s="1"/>
  <c r="J270" i="6"/>
  <c r="J308" i="5" s="1"/>
  <c r="K269" i="6"/>
  <c r="K70" i="5" s="1"/>
  <c r="J269" i="6"/>
  <c r="J70" i="5" s="1"/>
  <c r="K268" i="6"/>
  <c r="K203" i="5" s="1"/>
  <c r="J268" i="6"/>
  <c r="J203" i="5" s="1"/>
  <c r="K267" i="6"/>
  <c r="K281" i="5" s="1"/>
  <c r="J267" i="6"/>
  <c r="J281" i="5" s="1"/>
  <c r="K266" i="6"/>
  <c r="K283" i="5" s="1"/>
  <c r="J266" i="6"/>
  <c r="J283" i="5" s="1"/>
  <c r="K265" i="6"/>
  <c r="K124" i="5" s="1"/>
  <c r="J265" i="6"/>
  <c r="J124" i="5" s="1"/>
  <c r="K264" i="6"/>
  <c r="K201" i="5" s="1"/>
  <c r="J264" i="6"/>
  <c r="J201" i="5" s="1"/>
  <c r="K263" i="6"/>
  <c r="K127" i="5" s="1"/>
  <c r="J263" i="6"/>
  <c r="J127" i="5" s="1"/>
  <c r="K262" i="6"/>
  <c r="K125" i="5" s="1"/>
  <c r="J262" i="6"/>
  <c r="J125" i="5" s="1"/>
  <c r="K261" i="6"/>
  <c r="K174" i="5" s="1"/>
  <c r="J261" i="6"/>
  <c r="J174" i="5" s="1"/>
  <c r="K260" i="6"/>
  <c r="K269" i="5" s="1"/>
  <c r="J260" i="6"/>
  <c r="J269" i="5" s="1"/>
  <c r="K259" i="6"/>
  <c r="K179" i="5" s="1"/>
  <c r="J259" i="6"/>
  <c r="J179" i="5" s="1"/>
  <c r="K258" i="6"/>
  <c r="K59" i="5" s="1"/>
  <c r="J258" i="6"/>
  <c r="J59" i="5" s="1"/>
  <c r="K257" i="6"/>
  <c r="K126" i="5" s="1"/>
  <c r="J257" i="6"/>
  <c r="J126" i="5" s="1"/>
  <c r="K256" i="6"/>
  <c r="K303" i="5" s="1"/>
  <c r="J256" i="6"/>
  <c r="J303" i="5" s="1"/>
  <c r="K255" i="6"/>
  <c r="K302" i="5" s="1"/>
  <c r="J255" i="6"/>
  <c r="J302" i="5" s="1"/>
  <c r="K254" i="6"/>
  <c r="K176" i="5" s="1"/>
  <c r="J254" i="6"/>
  <c r="J176" i="5" s="1"/>
  <c r="K253" i="6"/>
  <c r="K80" i="5" s="1"/>
  <c r="J253" i="6"/>
  <c r="J80" i="5" s="1"/>
  <c r="K252" i="6"/>
  <c r="K271" i="5" s="1"/>
  <c r="J252" i="6"/>
  <c r="J271" i="5" s="1"/>
  <c r="K251" i="6"/>
  <c r="K195" i="5" s="1"/>
  <c r="J251" i="6"/>
  <c r="J195" i="5" s="1"/>
  <c r="K250" i="6"/>
  <c r="K304" i="5" s="1"/>
  <c r="J250" i="6"/>
  <c r="J304" i="5" s="1"/>
  <c r="K249" i="6"/>
  <c r="K136" i="5" s="1"/>
  <c r="J249" i="6"/>
  <c r="J136" i="5" s="1"/>
  <c r="K248" i="6"/>
  <c r="K106" i="5" s="1"/>
  <c r="J248" i="6"/>
  <c r="J106" i="5" s="1"/>
  <c r="K247" i="6"/>
  <c r="K132" i="5" s="1"/>
  <c r="J247" i="6"/>
  <c r="J132" i="5" s="1"/>
  <c r="K246" i="6"/>
  <c r="K82" i="5" s="1"/>
  <c r="J246" i="6"/>
  <c r="J82" i="5" s="1"/>
  <c r="K245" i="6"/>
  <c r="K276" i="5" s="1"/>
  <c r="J245" i="6"/>
  <c r="J276" i="5" s="1"/>
  <c r="K244" i="6"/>
  <c r="K183" i="5" s="1"/>
  <c r="J244" i="6"/>
  <c r="J183" i="5" s="1"/>
  <c r="K243" i="6"/>
  <c r="K177" i="5" s="1"/>
  <c r="J243" i="6"/>
  <c r="J177" i="5" s="1"/>
  <c r="K242" i="6"/>
  <c r="K49" i="5" s="1"/>
  <c r="J242" i="6"/>
  <c r="J49" i="5" s="1"/>
  <c r="K241" i="6"/>
  <c r="K163" i="5" s="1"/>
  <c r="J241" i="6"/>
  <c r="J163" i="5" s="1"/>
  <c r="K240" i="6"/>
  <c r="K200" i="5" s="1"/>
  <c r="J240" i="6"/>
  <c r="J200" i="5" s="1"/>
  <c r="K239" i="6"/>
  <c r="K215" i="5" s="1"/>
  <c r="J239" i="6"/>
  <c r="J215" i="5" s="1"/>
  <c r="K238" i="6"/>
  <c r="K129" i="5" s="1"/>
  <c r="J238" i="6"/>
  <c r="J129" i="5" s="1"/>
  <c r="K237" i="6"/>
  <c r="K181" i="5" s="1"/>
  <c r="J237" i="6"/>
  <c r="J181" i="5" s="1"/>
  <c r="K236" i="6"/>
  <c r="K167" i="5" s="1"/>
  <c r="J236" i="6"/>
  <c r="J167" i="5" s="1"/>
  <c r="K235" i="6"/>
  <c r="K219" i="5" s="1"/>
  <c r="J235" i="6"/>
  <c r="J219" i="5" s="1"/>
  <c r="K234" i="6"/>
  <c r="K205" i="5" s="1"/>
  <c r="J234" i="6"/>
  <c r="J205" i="5" s="1"/>
  <c r="K233" i="6"/>
  <c r="K116" i="5" s="1"/>
  <c r="J233" i="6"/>
  <c r="J116" i="5" s="1"/>
  <c r="K232" i="6"/>
  <c r="K40" i="5" s="1"/>
  <c r="J232" i="6"/>
  <c r="J40" i="5" s="1"/>
  <c r="K231" i="6"/>
  <c r="K180" i="5" s="1"/>
  <c r="J231" i="6"/>
  <c r="J180" i="5" s="1"/>
  <c r="K230" i="6"/>
  <c r="K130" i="5" s="1"/>
  <c r="J230" i="6"/>
  <c r="J130" i="5" s="1"/>
  <c r="K229" i="6"/>
  <c r="K137" i="5" s="1"/>
  <c r="J229" i="6"/>
  <c r="J137" i="5" s="1"/>
  <c r="K228" i="6"/>
  <c r="K154" i="5" s="1"/>
  <c r="J228" i="6"/>
  <c r="J154" i="5" s="1"/>
  <c r="K227" i="6"/>
  <c r="K103" i="5" s="1"/>
  <c r="J227" i="6"/>
  <c r="J103" i="5" s="1"/>
  <c r="K226" i="6"/>
  <c r="K165" i="5" s="1"/>
  <c r="J226" i="6"/>
  <c r="J165" i="5" s="1"/>
  <c r="K225" i="6"/>
  <c r="K216" i="5" s="1"/>
  <c r="J225" i="6"/>
  <c r="J216" i="5" s="1"/>
  <c r="K224" i="6"/>
  <c r="K123" i="5" s="1"/>
  <c r="J224" i="6"/>
  <c r="J123" i="5" s="1"/>
  <c r="K223" i="6"/>
  <c r="K225" i="5" s="1"/>
  <c r="J223" i="6"/>
  <c r="J225" i="5" s="1"/>
  <c r="K222" i="6"/>
  <c r="K270" i="5" s="1"/>
  <c r="J222" i="6"/>
  <c r="J270" i="5" s="1"/>
  <c r="K221" i="6"/>
  <c r="K134" i="5" s="1"/>
  <c r="J221" i="6"/>
  <c r="J134" i="5" s="1"/>
  <c r="K220" i="6"/>
  <c r="K122" i="5" s="1"/>
  <c r="J220" i="6"/>
  <c r="J122" i="5" s="1"/>
  <c r="K219" i="6"/>
  <c r="K291" i="5" s="1"/>
  <c r="J219" i="6"/>
  <c r="J291" i="5" s="1"/>
  <c r="K218" i="6"/>
  <c r="K52" i="5" s="1"/>
  <c r="J218" i="6"/>
  <c r="J52" i="5" s="1"/>
  <c r="K217" i="6"/>
  <c r="K46" i="5" s="1"/>
  <c r="J217" i="6"/>
  <c r="J46" i="5" s="1"/>
  <c r="K216" i="6"/>
  <c r="K173" i="5" s="1"/>
  <c r="J216" i="6"/>
  <c r="J173" i="5" s="1"/>
  <c r="K215" i="6"/>
  <c r="K306" i="5" s="1"/>
  <c r="J215" i="6"/>
  <c r="J306" i="5" s="1"/>
  <c r="K214" i="6"/>
  <c r="K38" i="5" s="1"/>
  <c r="J214" i="6"/>
  <c r="J38" i="5" s="1"/>
  <c r="K213" i="6"/>
  <c r="K204" i="5" s="1"/>
  <c r="J213" i="6"/>
  <c r="J204" i="5" s="1"/>
  <c r="K212" i="6"/>
  <c r="K131" i="5" s="1"/>
  <c r="J212" i="6"/>
  <c r="J131" i="5" s="1"/>
  <c r="K211" i="6"/>
  <c r="K202" i="5" s="1"/>
  <c r="J211" i="6"/>
  <c r="J202" i="5" s="1"/>
  <c r="K210" i="6"/>
  <c r="K44" i="5" s="1"/>
  <c r="J210" i="6"/>
  <c r="J44" i="5" s="1"/>
  <c r="K209" i="6"/>
  <c r="K42" i="5" s="1"/>
  <c r="J209" i="6"/>
  <c r="J42" i="5" s="1"/>
  <c r="K208" i="6"/>
  <c r="K128" i="5" s="1"/>
  <c r="J208" i="6"/>
  <c r="J128" i="5" s="1"/>
  <c r="K207" i="6"/>
  <c r="K108" i="5" s="1"/>
  <c r="J207" i="6"/>
  <c r="J108" i="5" s="1"/>
  <c r="K206" i="6"/>
  <c r="K133" i="5" s="1"/>
  <c r="J206" i="6"/>
  <c r="J133" i="5" s="1"/>
  <c r="K205" i="6"/>
  <c r="K156" i="5" s="1"/>
  <c r="J205" i="6"/>
  <c r="J156" i="5" s="1"/>
  <c r="K204" i="6"/>
  <c r="K145" i="5" s="1"/>
  <c r="J204" i="6"/>
  <c r="J145" i="5" s="1"/>
  <c r="K203" i="6"/>
  <c r="K100" i="5" s="1"/>
  <c r="J203" i="6"/>
  <c r="J100" i="5" s="1"/>
  <c r="K202" i="6"/>
  <c r="K161" i="5" s="1"/>
  <c r="J202" i="6"/>
  <c r="J161" i="5" s="1"/>
  <c r="K201" i="6"/>
  <c r="K152" i="5" s="1"/>
  <c r="J201" i="6"/>
  <c r="J152" i="5" s="1"/>
  <c r="K199" i="6"/>
  <c r="K62" i="5" s="1"/>
  <c r="J199" i="6"/>
  <c r="J62" i="5" s="1"/>
  <c r="K198" i="6"/>
  <c r="K258" i="5" s="1"/>
  <c r="J198" i="6"/>
  <c r="J258" i="5" s="1"/>
  <c r="K197" i="6"/>
  <c r="K68" i="5" s="1"/>
  <c r="J197" i="6"/>
  <c r="J68" i="5" s="1"/>
  <c r="K196" i="6"/>
  <c r="K160" i="5" s="1"/>
  <c r="J196" i="6"/>
  <c r="J160" i="5" s="1"/>
  <c r="K195" i="6"/>
  <c r="K166" i="5" s="1"/>
  <c r="J195" i="6"/>
  <c r="J166" i="5" s="1"/>
  <c r="K194" i="6"/>
  <c r="K99" i="5" s="1"/>
  <c r="J194" i="6"/>
  <c r="J99" i="5" s="1"/>
  <c r="K193" i="6"/>
  <c r="K268" i="5" s="1"/>
  <c r="J193" i="6"/>
  <c r="J268" i="5" s="1"/>
  <c r="K192" i="6"/>
  <c r="K230" i="5" s="1"/>
  <c r="J192" i="6"/>
  <c r="J230" i="5" s="1"/>
  <c r="K191" i="6"/>
  <c r="K148" i="5" s="1"/>
  <c r="J191" i="6"/>
  <c r="J148" i="5" s="1"/>
  <c r="K190" i="6"/>
  <c r="K198" i="5" s="1"/>
  <c r="J190" i="6"/>
  <c r="J198" i="5" s="1"/>
  <c r="K189" i="6"/>
  <c r="K240" i="5" s="1"/>
  <c r="J189" i="6"/>
  <c r="J240" i="5" s="1"/>
  <c r="K188" i="6"/>
  <c r="K45" i="5" s="1"/>
  <c r="J188" i="6"/>
  <c r="J45" i="5" s="1"/>
  <c r="K187" i="6"/>
  <c r="K187" i="5" s="1"/>
  <c r="J187" i="6"/>
  <c r="J187" i="5" s="1"/>
  <c r="K186" i="6"/>
  <c r="K84" i="5" s="1"/>
  <c r="J186" i="6"/>
  <c r="J84" i="5" s="1"/>
  <c r="K185" i="6"/>
  <c r="K29" i="5" s="1"/>
  <c r="J185" i="6"/>
  <c r="J29" i="5" s="1"/>
  <c r="K184" i="6"/>
  <c r="K182" i="5" s="1"/>
  <c r="J184" i="6"/>
  <c r="J182" i="5" s="1"/>
  <c r="K183" i="6"/>
  <c r="K74" i="5" s="1"/>
  <c r="J183" i="6"/>
  <c r="J74" i="5" s="1"/>
  <c r="K182" i="6"/>
  <c r="K222" i="5" s="1"/>
  <c r="J182" i="6"/>
  <c r="J222" i="5" s="1"/>
  <c r="K180" i="6"/>
  <c r="K178" i="5" s="1"/>
  <c r="J180" i="6"/>
  <c r="J178" i="5" s="1"/>
  <c r="K179" i="6"/>
  <c r="K226" i="5" s="1"/>
  <c r="J179" i="6"/>
  <c r="J226" i="5" s="1"/>
  <c r="K178" i="6"/>
  <c r="K231" i="5" s="1"/>
  <c r="J178" i="6"/>
  <c r="J231" i="5" s="1"/>
  <c r="K177" i="6"/>
  <c r="K98" i="5" s="1"/>
  <c r="J177" i="6"/>
  <c r="J98" i="5" s="1"/>
  <c r="K176" i="6"/>
  <c r="K247" i="5" s="1"/>
  <c r="J176" i="6"/>
  <c r="J247" i="5" s="1"/>
  <c r="K175" i="6"/>
  <c r="K251" i="5" s="1"/>
  <c r="J175" i="6"/>
  <c r="J251" i="5" s="1"/>
  <c r="K174" i="6"/>
  <c r="K101" i="5" s="1"/>
  <c r="J174" i="6"/>
  <c r="J101" i="5" s="1"/>
  <c r="K173" i="6"/>
  <c r="K313" i="5" s="1"/>
  <c r="J173" i="6"/>
  <c r="J313" i="5" s="1"/>
  <c r="K172" i="6"/>
  <c r="K162" i="5" s="1"/>
  <c r="J172" i="6"/>
  <c r="J162" i="5" s="1"/>
  <c r="K171" i="6"/>
  <c r="K96" i="5" s="1"/>
  <c r="J171" i="6"/>
  <c r="J96" i="5" s="1"/>
  <c r="K170" i="6"/>
  <c r="K18" i="5" s="1"/>
  <c r="J170" i="6"/>
  <c r="J18" i="5" s="1"/>
  <c r="K169" i="6"/>
  <c r="K71" i="5" s="1"/>
  <c r="J169" i="6"/>
  <c r="J71" i="5" s="1"/>
  <c r="K168" i="6"/>
  <c r="K244" i="5" s="1"/>
  <c r="J168" i="6"/>
  <c r="J244" i="5" s="1"/>
  <c r="K167" i="6"/>
  <c r="K147" i="5" s="1"/>
  <c r="J167" i="6"/>
  <c r="J147" i="5" s="1"/>
  <c r="K166" i="6"/>
  <c r="K143" i="5" s="1"/>
  <c r="J166" i="6"/>
  <c r="J143" i="5" s="1"/>
  <c r="K165" i="6"/>
  <c r="K153" i="5" s="1"/>
  <c r="J165" i="6"/>
  <c r="J153" i="5" s="1"/>
  <c r="K164" i="6"/>
  <c r="K107" i="5" s="1"/>
  <c r="J164" i="6"/>
  <c r="J107" i="5" s="1"/>
  <c r="K163" i="6"/>
  <c r="K32" i="5" s="1"/>
  <c r="J163" i="6"/>
  <c r="J32" i="5" s="1"/>
  <c r="K162" i="6"/>
  <c r="K209" i="5" s="1"/>
  <c r="J162" i="6"/>
  <c r="J209" i="5" s="1"/>
  <c r="K161" i="6"/>
  <c r="K135" i="5" s="1"/>
  <c r="J161" i="6"/>
  <c r="J135" i="5" s="1"/>
  <c r="K160" i="6"/>
  <c r="K218" i="5" s="1"/>
  <c r="J160" i="6"/>
  <c r="J218" i="5" s="1"/>
  <c r="K159" i="6"/>
  <c r="K199" i="5" s="1"/>
  <c r="J159" i="6"/>
  <c r="J199" i="5" s="1"/>
  <c r="K158" i="6"/>
  <c r="K78" i="5" s="1"/>
  <c r="J158" i="6"/>
  <c r="J78" i="5" s="1"/>
  <c r="K157" i="6"/>
  <c r="K299" i="5" s="1"/>
  <c r="J157" i="6"/>
  <c r="J299" i="5" s="1"/>
  <c r="K156" i="6"/>
  <c r="K278" i="5" s="1"/>
  <c r="J156" i="6"/>
  <c r="J278" i="5" s="1"/>
  <c r="K155" i="6"/>
  <c r="K224" i="5" s="1"/>
  <c r="J155" i="6"/>
  <c r="J224" i="5" s="1"/>
  <c r="K154" i="6"/>
  <c r="K92" i="5" s="1"/>
  <c r="J154" i="6"/>
  <c r="J92" i="5" s="1"/>
  <c r="K153" i="6"/>
  <c r="K246" i="5" s="1"/>
  <c r="J153" i="6"/>
  <c r="J246" i="5" s="1"/>
  <c r="K152" i="6"/>
  <c r="K245" i="5" s="1"/>
  <c r="J152" i="6"/>
  <c r="J245" i="5" s="1"/>
  <c r="K151" i="6"/>
  <c r="K77" i="5" s="1"/>
  <c r="J151" i="6"/>
  <c r="J77" i="5" s="1"/>
  <c r="K150" i="6"/>
  <c r="K164" i="5" s="1"/>
  <c r="J150" i="6"/>
  <c r="J164" i="5" s="1"/>
  <c r="K149" i="6"/>
  <c r="K211" i="5" s="1"/>
  <c r="J149" i="6"/>
  <c r="J211" i="5" s="1"/>
  <c r="K148" i="6"/>
  <c r="K312" i="5" s="1"/>
  <c r="J148" i="6"/>
  <c r="J312" i="5" s="1"/>
  <c r="K147" i="6"/>
  <c r="K301" i="5" s="1"/>
  <c r="J147" i="6"/>
  <c r="J301" i="5" s="1"/>
  <c r="K146" i="6"/>
  <c r="K192" i="5" s="1"/>
  <c r="J146" i="6"/>
  <c r="J192" i="5" s="1"/>
  <c r="K145" i="6"/>
  <c r="K91" i="5" s="1"/>
  <c r="J145" i="6"/>
  <c r="J91" i="5" s="1"/>
  <c r="K144" i="6"/>
  <c r="K249" i="5" s="1"/>
  <c r="J144" i="6"/>
  <c r="J249" i="5" s="1"/>
  <c r="K143" i="6"/>
  <c r="K57" i="5" s="1"/>
  <c r="J143" i="6"/>
  <c r="J57" i="5" s="1"/>
  <c r="K142" i="6"/>
  <c r="K289" i="5" s="1"/>
  <c r="J142" i="6"/>
  <c r="J289" i="5" s="1"/>
  <c r="K141" i="6"/>
  <c r="K243" i="5" s="1"/>
  <c r="J141" i="6"/>
  <c r="J243" i="5" s="1"/>
  <c r="K140" i="6"/>
  <c r="K169" i="5" s="1"/>
  <c r="J140" i="6"/>
  <c r="J169" i="5" s="1"/>
  <c r="K139" i="6"/>
  <c r="K191" i="5" s="1"/>
  <c r="J139" i="6"/>
  <c r="J191" i="5" s="1"/>
  <c r="K137" i="6"/>
  <c r="K90" i="5" s="1"/>
  <c r="J137" i="6"/>
  <c r="J90" i="5" s="1"/>
  <c r="K136" i="6"/>
  <c r="K142" i="5" s="1"/>
  <c r="J136" i="6"/>
  <c r="J142" i="5" s="1"/>
  <c r="K135" i="6"/>
  <c r="K229" i="5" s="1"/>
  <c r="J135" i="6"/>
  <c r="J229" i="5" s="1"/>
  <c r="K134" i="6"/>
  <c r="K65" i="5" s="1"/>
  <c r="J134" i="6"/>
  <c r="J65" i="5" s="1"/>
  <c r="K133" i="6"/>
  <c r="K292" i="5" s="1"/>
  <c r="J133" i="6"/>
  <c r="J292" i="5" s="1"/>
  <c r="K132" i="6"/>
  <c r="K170" i="5" s="1"/>
  <c r="J132" i="6"/>
  <c r="J170" i="5" s="1"/>
  <c r="K131" i="6"/>
  <c r="K102" i="5" s="1"/>
  <c r="J131" i="6"/>
  <c r="J102" i="5" s="1"/>
  <c r="K130" i="6"/>
  <c r="K259" i="5" s="1"/>
  <c r="J130" i="6"/>
  <c r="J259" i="5" s="1"/>
  <c r="K129" i="6"/>
  <c r="K48" i="5" s="1"/>
  <c r="J129" i="6"/>
  <c r="J48" i="5" s="1"/>
  <c r="K128" i="6"/>
  <c r="K252" i="5" s="1"/>
  <c r="J128" i="6"/>
  <c r="J252" i="5" s="1"/>
  <c r="K127" i="6"/>
  <c r="K184" i="5" s="1"/>
  <c r="J127" i="6"/>
  <c r="J184" i="5" s="1"/>
  <c r="K126" i="6"/>
  <c r="K254" i="5" s="1"/>
  <c r="J126" i="6"/>
  <c r="J254" i="5" s="1"/>
  <c r="K125" i="6"/>
  <c r="K257" i="5" s="1"/>
  <c r="J125" i="6"/>
  <c r="J257" i="5" s="1"/>
  <c r="K124" i="6"/>
  <c r="K307" i="5" s="1"/>
  <c r="J124" i="6"/>
  <c r="J307" i="5" s="1"/>
  <c r="K123" i="6"/>
  <c r="K139" i="5" s="1"/>
  <c r="J123" i="6"/>
  <c r="J139" i="5" s="1"/>
  <c r="K122" i="6"/>
  <c r="K235" i="5" s="1"/>
  <c r="J122" i="6"/>
  <c r="J235" i="5" s="1"/>
  <c r="K121" i="6"/>
  <c r="K93" i="5" s="1"/>
  <c r="J121" i="6"/>
  <c r="J93" i="5" s="1"/>
  <c r="K120" i="6"/>
  <c r="K255" i="5" s="1"/>
  <c r="J120" i="6"/>
  <c r="J255" i="5" s="1"/>
  <c r="K119" i="6"/>
  <c r="K206" i="5" s="1"/>
  <c r="J119" i="6"/>
  <c r="J206" i="5" s="1"/>
  <c r="K118" i="6"/>
  <c r="K66" i="5" s="1"/>
  <c r="J118" i="6"/>
  <c r="J66" i="5" s="1"/>
  <c r="K117" i="6"/>
  <c r="K223" i="5" s="1"/>
  <c r="J117" i="6"/>
  <c r="J223" i="5" s="1"/>
  <c r="K116" i="6"/>
  <c r="K189" i="5" s="1"/>
  <c r="J116" i="6"/>
  <c r="J189" i="5" s="1"/>
  <c r="K115" i="6"/>
  <c r="K186" i="5" s="1"/>
  <c r="J115" i="6"/>
  <c r="J186" i="5" s="1"/>
  <c r="K114" i="6"/>
  <c r="K115" i="5" s="1"/>
  <c r="J114" i="6"/>
  <c r="J115" i="5" s="1"/>
  <c r="K113" i="6"/>
  <c r="K248" i="5" s="1"/>
  <c r="J113" i="6"/>
  <c r="J248" i="5" s="1"/>
  <c r="K112" i="6"/>
  <c r="K21" i="5" s="1"/>
  <c r="J112" i="6"/>
  <c r="J21" i="5" s="1"/>
  <c r="K111" i="6"/>
  <c r="K207" i="5" s="1"/>
  <c r="J111" i="6"/>
  <c r="J207" i="5" s="1"/>
  <c r="K110" i="6"/>
  <c r="K20" i="5" s="1"/>
  <c r="J110" i="6"/>
  <c r="J20" i="5" s="1"/>
  <c r="K109" i="6"/>
  <c r="K262" i="5" s="1"/>
  <c r="J109" i="6"/>
  <c r="J262" i="5" s="1"/>
  <c r="K108" i="6"/>
  <c r="K111" i="5" s="1"/>
  <c r="J108" i="6"/>
  <c r="J111" i="5" s="1"/>
  <c r="K107" i="6"/>
  <c r="K141" i="5" s="1"/>
  <c r="J107" i="6"/>
  <c r="J141" i="5" s="1"/>
  <c r="K106" i="6"/>
  <c r="K300" i="5" s="1"/>
  <c r="J106" i="6"/>
  <c r="J300" i="5" s="1"/>
  <c r="K105" i="6"/>
  <c r="K286" i="5" s="1"/>
  <c r="J105" i="6"/>
  <c r="J286" i="5" s="1"/>
  <c r="K104" i="6"/>
  <c r="K168" i="5" s="1"/>
  <c r="J104" i="6"/>
  <c r="J168" i="5" s="1"/>
  <c r="K103" i="6"/>
  <c r="K279" i="5" s="1"/>
  <c r="J103" i="6"/>
  <c r="J279" i="5" s="1"/>
  <c r="K102" i="6"/>
  <c r="K196" i="5" s="1"/>
  <c r="J102" i="6"/>
  <c r="J196" i="5" s="1"/>
  <c r="K101" i="6"/>
  <c r="K239" i="5" s="1"/>
  <c r="J101" i="6"/>
  <c r="J239" i="5" s="1"/>
  <c r="K100" i="6"/>
  <c r="K159" i="5" s="1"/>
  <c r="J100" i="6"/>
  <c r="J159" i="5" s="1"/>
  <c r="K99" i="6"/>
  <c r="K261" i="5" s="1"/>
  <c r="J99" i="6"/>
  <c r="J261" i="5" s="1"/>
  <c r="K98" i="6"/>
  <c r="K28" i="5" s="1"/>
  <c r="J98" i="6"/>
  <c r="J28" i="5" s="1"/>
  <c r="K97" i="6"/>
  <c r="K193" i="5" s="1"/>
  <c r="J97" i="6"/>
  <c r="J193" i="5" s="1"/>
  <c r="K96" i="6"/>
  <c r="K95" i="5" s="1"/>
  <c r="J96" i="6"/>
  <c r="J95" i="5" s="1"/>
  <c r="K95" i="6"/>
  <c r="K172" i="5" s="1"/>
  <c r="J95" i="6"/>
  <c r="J172" i="5" s="1"/>
  <c r="K94" i="6"/>
  <c r="K34" i="5" s="1"/>
  <c r="J94" i="6"/>
  <c r="J34" i="5" s="1"/>
  <c r="K93" i="6"/>
  <c r="K237" i="5" s="1"/>
  <c r="J93" i="6"/>
  <c r="J237" i="5" s="1"/>
  <c r="K92" i="6"/>
  <c r="K19" i="5" s="1"/>
  <c r="J92" i="6"/>
  <c r="J19" i="5" s="1"/>
  <c r="K91" i="6"/>
  <c r="K43" i="5" s="1"/>
  <c r="J91" i="6"/>
  <c r="J43" i="5" s="1"/>
  <c r="K90" i="6"/>
  <c r="K171" i="5" s="1"/>
  <c r="J90" i="6"/>
  <c r="J171" i="5" s="1"/>
  <c r="K89" i="6"/>
  <c r="K94" i="5" s="1"/>
  <c r="J89" i="6"/>
  <c r="J94" i="5" s="1"/>
  <c r="K88" i="6"/>
  <c r="K23" i="5" s="1"/>
  <c r="J88" i="6"/>
  <c r="J23" i="5" s="1"/>
  <c r="K87" i="6"/>
  <c r="K280" i="5" s="1"/>
  <c r="J87" i="6"/>
  <c r="J280" i="5" s="1"/>
  <c r="K86" i="6"/>
  <c r="K260" i="5" s="1"/>
  <c r="J86" i="6"/>
  <c r="J260" i="5" s="1"/>
  <c r="K85" i="6"/>
  <c r="K72" i="5" s="1"/>
  <c r="J85" i="6"/>
  <c r="J72" i="5" s="1"/>
  <c r="K84" i="6"/>
  <c r="K41" i="5" s="1"/>
  <c r="J84" i="6"/>
  <c r="J41" i="5" s="1"/>
  <c r="K83" i="6"/>
  <c r="K298" i="5" s="1"/>
  <c r="J83" i="6"/>
  <c r="J298" i="5" s="1"/>
  <c r="K82" i="6"/>
  <c r="K22" i="5" s="1"/>
  <c r="J82" i="6"/>
  <c r="J22" i="5" s="1"/>
  <c r="K81" i="6"/>
  <c r="K150" i="5" s="1"/>
  <c r="J81" i="6"/>
  <c r="J150" i="5" s="1"/>
  <c r="K80" i="6"/>
  <c r="K69" i="5" s="1"/>
  <c r="J80" i="6"/>
  <c r="J69" i="5" s="1"/>
  <c r="K79" i="6"/>
  <c r="K188" i="5" s="1"/>
  <c r="J79" i="6"/>
  <c r="J188" i="5" s="1"/>
  <c r="K78" i="6"/>
  <c r="K54" i="5" s="1"/>
  <c r="J78" i="6"/>
  <c r="J54" i="5" s="1"/>
  <c r="K77" i="6"/>
  <c r="K294" i="5" s="1"/>
  <c r="J77" i="6"/>
  <c r="J294" i="5" s="1"/>
  <c r="K76" i="6"/>
  <c r="K318" i="5" s="1"/>
  <c r="J76" i="6"/>
  <c r="J318" i="5" s="1"/>
  <c r="K75" i="6"/>
  <c r="K24" i="5" s="1"/>
  <c r="J75" i="6"/>
  <c r="J24" i="5" s="1"/>
  <c r="K74" i="6"/>
  <c r="K110" i="5" s="1"/>
  <c r="J74" i="6"/>
  <c r="J110" i="5" s="1"/>
  <c r="K73" i="6"/>
  <c r="K76" i="5" s="1"/>
  <c r="J73" i="6"/>
  <c r="J76" i="5" s="1"/>
  <c r="K72" i="6"/>
  <c r="K197" i="5" s="1"/>
  <c r="J72" i="6"/>
  <c r="J197" i="5" s="1"/>
  <c r="K71" i="6"/>
  <c r="K64" i="5" s="1"/>
  <c r="J71" i="6"/>
  <c r="J64" i="5" s="1"/>
  <c r="K70" i="6"/>
  <c r="K67" i="5" s="1"/>
  <c r="J70" i="6"/>
  <c r="J67" i="5" s="1"/>
  <c r="K69" i="6"/>
  <c r="K140" i="5" s="1"/>
  <c r="J69" i="6"/>
  <c r="J140" i="5" s="1"/>
  <c r="K68" i="6"/>
  <c r="K264" i="5" s="1"/>
  <c r="J68" i="6"/>
  <c r="J264" i="5" s="1"/>
  <c r="K67" i="6"/>
  <c r="K256" i="5" s="1"/>
  <c r="J67" i="6"/>
  <c r="J256" i="5" s="1"/>
  <c r="K66" i="6"/>
  <c r="K232" i="5" s="1"/>
  <c r="J66" i="6"/>
  <c r="J232" i="5" s="1"/>
  <c r="K65" i="6"/>
  <c r="K293" i="5" s="1"/>
  <c r="J65" i="6"/>
  <c r="J293" i="5" s="1"/>
  <c r="K64" i="6"/>
  <c r="K30" i="5" s="1"/>
  <c r="J64" i="6"/>
  <c r="J30" i="5" s="1"/>
  <c r="K63" i="6"/>
  <c r="K267" i="5" s="1"/>
  <c r="J63" i="6"/>
  <c r="J267" i="5" s="1"/>
  <c r="K62" i="6"/>
  <c r="K144" i="5" s="1"/>
  <c r="J62" i="6"/>
  <c r="J144" i="5" s="1"/>
  <c r="K61" i="6"/>
  <c r="K213" i="5" s="1"/>
  <c r="J61" i="6"/>
  <c r="J213" i="5" s="1"/>
  <c r="K60" i="6"/>
  <c r="K220" i="5" s="1"/>
  <c r="J60" i="6"/>
  <c r="J220" i="5" s="1"/>
  <c r="K59" i="6"/>
  <c r="K35" i="5" s="1"/>
  <c r="J59" i="6"/>
  <c r="J35" i="5" s="1"/>
  <c r="K58" i="6"/>
  <c r="K149" i="5" s="1"/>
  <c r="J58" i="6"/>
  <c r="J149" i="5" s="1"/>
  <c r="K57" i="6"/>
  <c r="K250" i="5" s="1"/>
  <c r="J57" i="6"/>
  <c r="J250" i="5" s="1"/>
  <c r="K55" i="6"/>
  <c r="K138" i="5" s="1"/>
  <c r="J55" i="6"/>
  <c r="J138" i="5" s="1"/>
  <c r="K54" i="6"/>
  <c r="K273" i="5" s="1"/>
  <c r="J54" i="6"/>
  <c r="J273" i="5" s="1"/>
  <c r="K53" i="6"/>
  <c r="K290" i="5" s="1"/>
  <c r="J53" i="6"/>
  <c r="J290" i="5" s="1"/>
  <c r="K52" i="6"/>
  <c r="K79" i="5" s="1"/>
  <c r="J52" i="6"/>
  <c r="J79" i="5" s="1"/>
  <c r="K51" i="6"/>
  <c r="K31" i="5" s="1"/>
  <c r="J51" i="6"/>
  <c r="J31" i="5" s="1"/>
  <c r="K50" i="6"/>
  <c r="K242" i="5" s="1"/>
  <c r="J50" i="6"/>
  <c r="J242" i="5" s="1"/>
  <c r="K49" i="6"/>
  <c r="K104" i="5" s="1"/>
  <c r="J49" i="6"/>
  <c r="J104" i="5" s="1"/>
  <c r="K48" i="6"/>
  <c r="K284" i="5" s="1"/>
  <c r="J48" i="6"/>
  <c r="J284" i="5" s="1"/>
  <c r="K47" i="6"/>
  <c r="K288" i="5" s="1"/>
  <c r="J47" i="6"/>
  <c r="J288" i="5" s="1"/>
  <c r="K46" i="6"/>
  <c r="K311" i="5" s="1"/>
  <c r="J46" i="6"/>
  <c r="J311" i="5" s="1"/>
  <c r="K45" i="6"/>
  <c r="K210" i="5" s="1"/>
  <c r="J45" i="6"/>
  <c r="J210" i="5" s="1"/>
  <c r="K44" i="6"/>
  <c r="K314" i="5" s="1"/>
  <c r="J44" i="6"/>
  <c r="J314" i="5" s="1"/>
  <c r="K43" i="6"/>
  <c r="K97" i="5" s="1"/>
  <c r="J43" i="6"/>
  <c r="J97" i="5" s="1"/>
  <c r="K42" i="6"/>
  <c r="K221" i="5" s="1"/>
  <c r="J42" i="6"/>
  <c r="J221" i="5" s="1"/>
  <c r="K41" i="6"/>
  <c r="K272" i="5" s="1"/>
  <c r="J41" i="6"/>
  <c r="J272" i="5" s="1"/>
  <c r="K40" i="6"/>
  <c r="K309" i="5" s="1"/>
  <c r="J40" i="6"/>
  <c r="J309" i="5" s="1"/>
  <c r="K39" i="6"/>
  <c r="K238" i="5" s="1"/>
  <c r="J39" i="6"/>
  <c r="J238" i="5" s="1"/>
  <c r="K38" i="6"/>
  <c r="K275" i="5" s="1"/>
  <c r="J38" i="6"/>
  <c r="J275" i="5" s="1"/>
  <c r="K37" i="6"/>
  <c r="K287" i="5" s="1"/>
  <c r="J37" i="6"/>
  <c r="J287" i="5" s="1"/>
  <c r="K36" i="6"/>
  <c r="K151" i="5" s="1"/>
  <c r="J36" i="6"/>
  <c r="J151" i="5" s="1"/>
  <c r="K35" i="6"/>
  <c r="K146" i="5" s="1"/>
  <c r="J35" i="6"/>
  <c r="J146" i="5" s="1"/>
  <c r="K34" i="6"/>
  <c r="K214" i="5" s="1"/>
  <c r="J34" i="6"/>
  <c r="J214" i="5" s="1"/>
  <c r="K33" i="6"/>
  <c r="K33" i="5" s="1"/>
  <c r="J33" i="6"/>
  <c r="J33" i="5" s="1"/>
  <c r="K32" i="6"/>
  <c r="K253" i="5" s="1"/>
  <c r="J32" i="6"/>
  <c r="J253" i="5" s="1"/>
  <c r="K31" i="6"/>
  <c r="K47" i="5" s="1"/>
  <c r="J31" i="6"/>
  <c r="J47" i="5" s="1"/>
  <c r="K30" i="6"/>
  <c r="K190" i="5" s="1"/>
  <c r="J30" i="6"/>
  <c r="J190" i="5" s="1"/>
  <c r="K29" i="6"/>
  <c r="K212" i="5" s="1"/>
  <c r="J29" i="6"/>
  <c r="J212" i="5" s="1"/>
  <c r="K28" i="6"/>
  <c r="K194" i="5" s="1"/>
  <c r="J28" i="6"/>
  <c r="J194" i="5" s="1"/>
  <c r="K27" i="6"/>
  <c r="K157" i="5" s="1"/>
  <c r="J27" i="6"/>
  <c r="J157" i="5" s="1"/>
  <c r="K26" i="6"/>
  <c r="K228" i="5" s="1"/>
  <c r="J26" i="6"/>
  <c r="J228" i="5" s="1"/>
  <c r="K25" i="6"/>
  <c r="K53" i="5" s="1"/>
  <c r="J25" i="6"/>
  <c r="J53" i="5" s="1"/>
  <c r="K24" i="6"/>
  <c r="K265" i="5" s="1"/>
  <c r="J24" i="6"/>
  <c r="J265" i="5" s="1"/>
  <c r="K23" i="6"/>
  <c r="K310" i="5" s="1"/>
  <c r="J23" i="6"/>
  <c r="J310" i="5" s="1"/>
  <c r="K22" i="6"/>
  <c r="K37" i="5" s="1"/>
  <c r="J22" i="6"/>
  <c r="J37" i="5" s="1"/>
  <c r="K21" i="6"/>
  <c r="K263" i="5" s="1"/>
  <c r="J21" i="6"/>
  <c r="J263" i="5" s="1"/>
  <c r="K20" i="6"/>
  <c r="K285" i="5" s="1"/>
  <c r="J20" i="6"/>
  <c r="J285" i="5" s="1"/>
  <c r="K19" i="6"/>
  <c r="K277" i="5" s="1"/>
  <c r="J19" i="6"/>
  <c r="J277" i="5" s="1"/>
  <c r="K18" i="6"/>
  <c r="K282" i="5" s="1"/>
  <c r="J18" i="6"/>
  <c r="J282" i="5" s="1"/>
  <c r="K17" i="6"/>
  <c r="K36" i="5" s="1"/>
  <c r="J17" i="6"/>
  <c r="J36" i="5" s="1"/>
  <c r="M56" i="6" l="1"/>
  <c r="M266" i="5" s="1"/>
  <c r="M181" i="6"/>
  <c r="M81" i="5" s="1"/>
  <c r="O63" i="5"/>
  <c r="O297" i="5"/>
  <c r="O315" i="5"/>
  <c r="O158" i="5"/>
  <c r="O317" i="5"/>
  <c r="N185" i="5"/>
  <c r="O296" i="5"/>
  <c r="O241" i="5"/>
  <c r="O27" i="5"/>
  <c r="O120" i="5"/>
  <c r="O83" i="5"/>
  <c r="O26" i="5"/>
  <c r="O121" i="5"/>
  <c r="O119" i="5"/>
  <c r="O316" i="5"/>
  <c r="O118" i="5"/>
  <c r="O117" i="5"/>
  <c r="K13" i="6"/>
  <c r="K319" i="5"/>
  <c r="O60" i="5"/>
  <c r="O236" i="5"/>
  <c r="O25" i="5"/>
  <c r="O75" i="5"/>
  <c r="N274" i="5"/>
  <c r="O55" i="5"/>
  <c r="O234" i="5"/>
  <c r="O56" i="5"/>
  <c r="O155" i="5"/>
  <c r="O39" i="5"/>
  <c r="O88" i="5"/>
  <c r="O85" i="5"/>
  <c r="O73" i="5"/>
  <c r="O233" i="5"/>
  <c r="N310" i="6"/>
  <c r="Q310" i="6" s="1"/>
  <c r="Q89" i="5" s="1"/>
  <c r="O86" i="5"/>
  <c r="O51" i="5"/>
  <c r="O295" i="5"/>
  <c r="N18" i="6"/>
  <c r="Q18" i="6" s="1"/>
  <c r="Q282" i="5" s="1"/>
  <c r="N46" i="6"/>
  <c r="Q46" i="6" s="1"/>
  <c r="Q311" i="5" s="1"/>
  <c r="N137" i="6"/>
  <c r="Q137" i="6" s="1"/>
  <c r="Q90" i="5" s="1"/>
  <c r="N152" i="6"/>
  <c r="Q152" i="6" s="1"/>
  <c r="Q245" i="5" s="1"/>
  <c r="N164" i="6"/>
  <c r="Q164" i="6" s="1"/>
  <c r="Q107" i="5" s="1"/>
  <c r="N272" i="6"/>
  <c r="Q272" i="6" s="1"/>
  <c r="Q217" i="5" s="1"/>
  <c r="N278" i="6"/>
  <c r="Q278" i="6" s="1"/>
  <c r="Q58" i="5" s="1"/>
  <c r="N56" i="6"/>
  <c r="O56" i="6" s="1"/>
  <c r="N19" i="6"/>
  <c r="Q19" i="6" s="1"/>
  <c r="Q277" i="5" s="1"/>
  <c r="N172" i="6"/>
  <c r="Q172" i="6" s="1"/>
  <c r="Q162" i="5" s="1"/>
  <c r="N216" i="6"/>
  <c r="Q216" i="6" s="1"/>
  <c r="Q173" i="5" s="1"/>
  <c r="N222" i="6"/>
  <c r="Q222" i="6" s="1"/>
  <c r="Q270" i="5" s="1"/>
  <c r="N274" i="6"/>
  <c r="Q274" i="6" s="1"/>
  <c r="Q114" i="5" s="1"/>
  <c r="N282" i="6"/>
  <c r="Q282" i="6" s="1"/>
  <c r="Q305" i="5" s="1"/>
  <c r="N156" i="6"/>
  <c r="Q156" i="6" s="1"/>
  <c r="Q278" i="5" s="1"/>
  <c r="N248" i="6"/>
  <c r="Q248" i="6" s="1"/>
  <c r="Q106" i="5" s="1"/>
  <c r="N260" i="6"/>
  <c r="Q260" i="6" s="1"/>
  <c r="Q269" i="5" s="1"/>
  <c r="N276" i="6"/>
  <c r="Q276" i="6" s="1"/>
  <c r="Q112" i="5" s="1"/>
  <c r="N43" i="6"/>
  <c r="Q43" i="6" s="1"/>
  <c r="Q97" i="5" s="1"/>
  <c r="N74" i="6"/>
  <c r="Q74" i="6" s="1"/>
  <c r="Q110" i="5" s="1"/>
  <c r="N114" i="6"/>
  <c r="Q114" i="6" s="1"/>
  <c r="Q115" i="5" s="1"/>
  <c r="N120" i="6"/>
  <c r="Q120" i="6" s="1"/>
  <c r="Q255" i="5" s="1"/>
  <c r="N145" i="6"/>
  <c r="Q145" i="6" s="1"/>
  <c r="Q91" i="5" s="1"/>
  <c r="N147" i="6"/>
  <c r="Q147" i="6" s="1"/>
  <c r="Q301" i="5" s="1"/>
  <c r="N215" i="6"/>
  <c r="Q215" i="6" s="1"/>
  <c r="Q306" i="5" s="1"/>
  <c r="N233" i="6"/>
  <c r="Q233" i="6" s="1"/>
  <c r="Q116" i="5" s="1"/>
  <c r="N235" i="6"/>
  <c r="Q235" i="6" s="1"/>
  <c r="Q219" i="5" s="1"/>
  <c r="N245" i="6"/>
  <c r="Q245" i="6" s="1"/>
  <c r="Q276" i="5" s="1"/>
  <c r="N251" i="6"/>
  <c r="Q251" i="6" s="1"/>
  <c r="Q195" i="5" s="1"/>
  <c r="N267" i="6"/>
  <c r="Q267" i="6" s="1"/>
  <c r="Q281" i="5" s="1"/>
  <c r="N269" i="6"/>
  <c r="Q269" i="6" s="1"/>
  <c r="Q70" i="5" s="1"/>
  <c r="N271" i="6"/>
  <c r="Q271" i="6" s="1"/>
  <c r="Q227" i="5" s="1"/>
  <c r="N273" i="6"/>
  <c r="Q273" i="6" s="1"/>
  <c r="Q109" i="5" s="1"/>
  <c r="N275" i="6"/>
  <c r="Q275" i="6" s="1"/>
  <c r="Q105" i="5" s="1"/>
  <c r="N281" i="6"/>
  <c r="Q281" i="6" s="1"/>
  <c r="Q113" i="5" s="1"/>
  <c r="N181" i="6"/>
  <c r="O181" i="6" s="1"/>
  <c r="M195" i="6"/>
  <c r="M166" i="5" s="1"/>
  <c r="M152" i="6"/>
  <c r="M245" i="5" s="1"/>
  <c r="M194" i="6"/>
  <c r="M99" i="5" s="1"/>
  <c r="M161" i="6"/>
  <c r="M135" i="5" s="1"/>
  <c r="M205" i="6"/>
  <c r="M156" i="5" s="1"/>
  <c r="M86" i="6"/>
  <c r="M260" i="5" s="1"/>
  <c r="M113" i="6"/>
  <c r="M248" i="5" s="1"/>
  <c r="M57" i="6"/>
  <c r="M250" i="5" s="1"/>
  <c r="M252" i="6"/>
  <c r="M271" i="5" s="1"/>
  <c r="M28" i="6"/>
  <c r="M194" i="5" s="1"/>
  <c r="M224" i="6"/>
  <c r="M123" i="5" s="1"/>
  <c r="M212" i="6"/>
  <c r="M131" i="5" s="1"/>
  <c r="M275" i="6"/>
  <c r="M105" i="5" s="1"/>
  <c r="M243" i="6"/>
  <c r="M177" i="5" s="1"/>
  <c r="M219" i="6"/>
  <c r="M291" i="5" s="1"/>
  <c r="M186" i="6"/>
  <c r="M84" i="5" s="1"/>
  <c r="M153" i="6"/>
  <c r="M246" i="5" s="1"/>
  <c r="M274" i="6"/>
  <c r="M114" i="5" s="1"/>
  <c r="M221" i="6"/>
  <c r="M134" i="5" s="1"/>
  <c r="M171" i="6"/>
  <c r="M96" i="5" s="1"/>
  <c r="M102" i="6"/>
  <c r="M196" i="5" s="1"/>
  <c r="M82" i="6"/>
  <c r="M22" i="5" s="1"/>
  <c r="M101" i="6"/>
  <c r="M239" i="5" s="1"/>
  <c r="M85" i="6"/>
  <c r="M72" i="5" s="1"/>
  <c r="M52" i="6"/>
  <c r="M79" i="5" s="1"/>
  <c r="M176" i="6"/>
  <c r="M247" i="5" s="1"/>
  <c r="M148" i="6"/>
  <c r="M312" i="5" s="1"/>
  <c r="M232" i="6"/>
  <c r="M40" i="5" s="1"/>
  <c r="M88" i="6"/>
  <c r="M23" i="5" s="1"/>
  <c r="M251" i="6"/>
  <c r="M195" i="5" s="1"/>
  <c r="M184" i="6"/>
  <c r="M182" i="5" s="1"/>
  <c r="M62" i="6"/>
  <c r="M144" i="5" s="1"/>
  <c r="M178" i="6"/>
  <c r="M231" i="5" s="1"/>
  <c r="M137" i="6"/>
  <c r="M90" i="5" s="1"/>
  <c r="M73" i="6"/>
  <c r="M76" i="5" s="1"/>
  <c r="M120" i="6"/>
  <c r="M255" i="5" s="1"/>
  <c r="M250" i="6"/>
  <c r="M304" i="5" s="1"/>
  <c r="M259" i="6"/>
  <c r="M179" i="5" s="1"/>
  <c r="M203" i="6"/>
  <c r="M100" i="5" s="1"/>
  <c r="M169" i="6"/>
  <c r="M71" i="5" s="1"/>
  <c r="M136" i="6"/>
  <c r="M142" i="5" s="1"/>
  <c r="M92" i="6"/>
  <c r="M19" i="5" s="1"/>
  <c r="M277" i="6"/>
  <c r="M61" i="5" s="1"/>
  <c r="M188" i="6"/>
  <c r="M45" i="5" s="1"/>
  <c r="M112" i="6"/>
  <c r="M21" i="5" s="1"/>
  <c r="M270" i="6"/>
  <c r="M308" i="5" s="1"/>
  <c r="M75" i="6"/>
  <c r="M24" i="5" s="1"/>
  <c r="M26" i="6"/>
  <c r="M228" i="5" s="1"/>
  <c r="M272" i="6"/>
  <c r="M217" i="5" s="1"/>
  <c r="M117" i="6"/>
  <c r="M223" i="5" s="1"/>
  <c r="M155" i="6"/>
  <c r="M224" i="5" s="1"/>
  <c r="M126" i="6"/>
  <c r="M254" i="5" s="1"/>
  <c r="M49" i="6"/>
  <c r="M280" i="6"/>
  <c r="M208" i="5" s="1"/>
  <c r="M91" i="6"/>
  <c r="M43" i="5" s="1"/>
  <c r="M267" i="6"/>
  <c r="M281" i="5" s="1"/>
  <c r="M235" i="6"/>
  <c r="M219" i="5" s="1"/>
  <c r="M211" i="6"/>
  <c r="M202" i="5" s="1"/>
  <c r="M177" i="6"/>
  <c r="M98" i="5" s="1"/>
  <c r="M145" i="6"/>
  <c r="M91" i="5" s="1"/>
  <c r="M22" i="6"/>
  <c r="M37" i="5" s="1"/>
  <c r="M281" i="6"/>
  <c r="M113" i="5" s="1"/>
  <c r="M32" i="6"/>
  <c r="M253" i="5" s="1"/>
  <c r="M128" i="6"/>
  <c r="M252" i="5" s="1"/>
  <c r="M51" i="6"/>
  <c r="M31" i="5" s="1"/>
  <c r="M238" i="6"/>
  <c r="M129" i="5" s="1"/>
  <c r="M210" i="6"/>
  <c r="M44" i="5" s="1"/>
  <c r="M99" i="6"/>
  <c r="M261" i="5" s="1"/>
  <c r="M42" i="6"/>
  <c r="M221" i="5" s="1"/>
  <c r="N34" i="6"/>
  <c r="N194" i="6"/>
  <c r="O316" i="6"/>
  <c r="M162" i="6"/>
  <c r="M209" i="5" s="1"/>
  <c r="M81" i="6"/>
  <c r="M150" i="5" s="1"/>
  <c r="M276" i="6"/>
  <c r="M112" i="5" s="1"/>
  <c r="M256" i="6"/>
  <c r="M303" i="5" s="1"/>
  <c r="M248" i="6"/>
  <c r="M106" i="5" s="1"/>
  <c r="M228" i="6"/>
  <c r="M154" i="5" s="1"/>
  <c r="M204" i="6"/>
  <c r="M145" i="5" s="1"/>
  <c r="M187" i="6"/>
  <c r="M187" i="5" s="1"/>
  <c r="M170" i="6"/>
  <c r="M18" i="5" s="1"/>
  <c r="M150" i="6"/>
  <c r="M164" i="5" s="1"/>
  <c r="M125" i="6"/>
  <c r="M257" i="5" s="1"/>
  <c r="M48" i="6"/>
  <c r="M284" i="5" s="1"/>
  <c r="M258" i="6"/>
  <c r="M59" i="5" s="1"/>
  <c r="M218" i="6"/>
  <c r="M52" i="5" s="1"/>
  <c r="M172" i="6"/>
  <c r="M162" i="5" s="1"/>
  <c r="M268" i="6"/>
  <c r="M203" i="5" s="1"/>
  <c r="M260" i="6"/>
  <c r="M269" i="5" s="1"/>
  <c r="M240" i="6"/>
  <c r="M200" i="5" s="1"/>
  <c r="M220" i="6"/>
  <c r="M122" i="5" s="1"/>
  <c r="M208" i="6"/>
  <c r="M128" i="5" s="1"/>
  <c r="M191" i="6"/>
  <c r="M148" i="5" s="1"/>
  <c r="M174" i="6"/>
  <c r="M101" i="5" s="1"/>
  <c r="M166" i="6"/>
  <c r="M143" i="5" s="1"/>
  <c r="M158" i="6"/>
  <c r="M78" i="5" s="1"/>
  <c r="M105" i="6"/>
  <c r="M286" i="5" s="1"/>
  <c r="M61" i="6"/>
  <c r="M213" i="5" s="1"/>
  <c r="M132" i="6"/>
  <c r="M170" i="5" s="1"/>
  <c r="M104" i="6"/>
  <c r="M168" i="5" s="1"/>
  <c r="M43" i="6"/>
  <c r="M97" i="5" s="1"/>
  <c r="M31" i="6"/>
  <c r="M47" i="5" s="1"/>
  <c r="M278" i="6"/>
  <c r="M58" i="5" s="1"/>
  <c r="M230" i="6"/>
  <c r="M130" i="5" s="1"/>
  <c r="M144" i="6"/>
  <c r="M249" i="5" s="1"/>
  <c r="M63" i="6"/>
  <c r="M267" i="5" s="1"/>
  <c r="M30" i="6"/>
  <c r="M190" i="5" s="1"/>
  <c r="M279" i="6"/>
  <c r="M50" i="5" s="1"/>
  <c r="M263" i="6"/>
  <c r="M127" i="5" s="1"/>
  <c r="M231" i="6"/>
  <c r="M180" i="5" s="1"/>
  <c r="M76" i="6"/>
  <c r="M318" i="5" s="1"/>
  <c r="M47" i="6"/>
  <c r="M288" i="5" s="1"/>
  <c r="M19" i="6"/>
  <c r="M277" i="5" s="1"/>
  <c r="M262" i="6"/>
  <c r="M125" i="5" s="1"/>
  <c r="M197" i="6"/>
  <c r="M68" i="5" s="1"/>
  <c r="M156" i="6"/>
  <c r="M278" i="5" s="1"/>
  <c r="M107" i="6"/>
  <c r="M141" i="5" s="1"/>
  <c r="M83" i="6"/>
  <c r="M298" i="5" s="1"/>
  <c r="M50" i="6"/>
  <c r="M242" i="5" s="1"/>
  <c r="L12" i="5"/>
  <c r="M269" i="6"/>
  <c r="M70" i="5" s="1"/>
  <c r="M257" i="6"/>
  <c r="M126" i="5" s="1"/>
  <c r="M245" i="6"/>
  <c r="M276" i="5" s="1"/>
  <c r="M233" i="6"/>
  <c r="M116" i="5" s="1"/>
  <c r="M217" i="6"/>
  <c r="M46" i="5" s="1"/>
  <c r="M201" i="6"/>
  <c r="M152" i="5" s="1"/>
  <c r="N188" i="6"/>
  <c r="M167" i="6"/>
  <c r="M147" i="5" s="1"/>
  <c r="M151" i="6"/>
  <c r="M77" i="5" s="1"/>
  <c r="M139" i="6"/>
  <c r="M191" i="5" s="1"/>
  <c r="M122" i="6"/>
  <c r="M235" i="5" s="1"/>
  <c r="M114" i="6"/>
  <c r="M115" i="5" s="1"/>
  <c r="M98" i="6"/>
  <c r="M28" i="5" s="1"/>
  <c r="M94" i="6"/>
  <c r="M34" i="5" s="1"/>
  <c r="M74" i="6"/>
  <c r="M110" i="5" s="1"/>
  <c r="M70" i="6"/>
  <c r="M67" i="5" s="1"/>
  <c r="M58" i="6"/>
  <c r="M149" i="5" s="1"/>
  <c r="M45" i="6"/>
  <c r="M210" i="5" s="1"/>
  <c r="M29" i="6"/>
  <c r="M212" i="5" s="1"/>
  <c r="M17" i="6"/>
  <c r="M36" i="5" s="1"/>
  <c r="M142" i="6"/>
  <c r="M289" i="5" s="1"/>
  <c r="M129" i="6"/>
  <c r="M48" i="5" s="1"/>
  <c r="M77" i="6"/>
  <c r="M294" i="5" s="1"/>
  <c r="M24" i="6"/>
  <c r="M265" i="5" s="1"/>
  <c r="M100" i="6"/>
  <c r="M159" i="5" s="1"/>
  <c r="M84" i="6"/>
  <c r="M41" i="5" s="1"/>
  <c r="M68" i="6"/>
  <c r="M264" i="5" s="1"/>
  <c r="M35" i="6"/>
  <c r="M146" i="5" s="1"/>
  <c r="M266" i="6"/>
  <c r="M283" i="5" s="1"/>
  <c r="M226" i="6"/>
  <c r="M165" i="5" s="1"/>
  <c r="M206" i="6"/>
  <c r="M133" i="5" s="1"/>
  <c r="M135" i="6"/>
  <c r="M229" i="5" s="1"/>
  <c r="M115" i="6"/>
  <c r="M186" i="5" s="1"/>
  <c r="N91" i="6"/>
  <c r="N186" i="6"/>
  <c r="M244" i="6"/>
  <c r="M183" i="5" s="1"/>
  <c r="M236" i="6"/>
  <c r="M167" i="5" s="1"/>
  <c r="M199" i="6"/>
  <c r="M62" i="5" s="1"/>
  <c r="M40" i="6"/>
  <c r="M309" i="5" s="1"/>
  <c r="M202" i="6"/>
  <c r="M161" i="5" s="1"/>
  <c r="M185" i="6"/>
  <c r="M29" i="5" s="1"/>
  <c r="M111" i="6"/>
  <c r="M207" i="5" s="1"/>
  <c r="M79" i="6"/>
  <c r="M188" i="5" s="1"/>
  <c r="M46" i="6"/>
  <c r="M311" i="5" s="1"/>
  <c r="M18" i="6"/>
  <c r="M282" i="5" s="1"/>
  <c r="M227" i="6"/>
  <c r="M103" i="5" s="1"/>
  <c r="M108" i="6"/>
  <c r="M111" i="5" s="1"/>
  <c r="M64" i="6"/>
  <c r="M30" i="5" s="1"/>
  <c r="M27" i="6"/>
  <c r="M157" i="5" s="1"/>
  <c r="M234" i="6"/>
  <c r="M205" i="5" s="1"/>
  <c r="M214" i="6"/>
  <c r="M38" i="5" s="1"/>
  <c r="M168" i="6"/>
  <c r="M244" i="5" s="1"/>
  <c r="M123" i="6"/>
  <c r="M139" i="5" s="1"/>
  <c r="M95" i="6"/>
  <c r="M172" i="5" s="1"/>
  <c r="M67" i="6"/>
  <c r="M256" i="5" s="1"/>
  <c r="M38" i="6"/>
  <c r="M275" i="5" s="1"/>
  <c r="M273" i="6"/>
  <c r="M109" i="5" s="1"/>
  <c r="M261" i="6"/>
  <c r="M174" i="5" s="1"/>
  <c r="M249" i="6"/>
  <c r="M136" i="5" s="1"/>
  <c r="M237" i="6"/>
  <c r="M181" i="5" s="1"/>
  <c r="M225" i="6"/>
  <c r="M216" i="5" s="1"/>
  <c r="M192" i="6"/>
  <c r="M230" i="5" s="1"/>
  <c r="M175" i="6"/>
  <c r="M251" i="5" s="1"/>
  <c r="M159" i="6"/>
  <c r="M199" i="5" s="1"/>
  <c r="M147" i="6"/>
  <c r="M301" i="5" s="1"/>
  <c r="M143" i="6"/>
  <c r="M57" i="5" s="1"/>
  <c r="M130" i="6"/>
  <c r="M259" i="5" s="1"/>
  <c r="M106" i="6"/>
  <c r="M300" i="5" s="1"/>
  <c r="M90" i="6"/>
  <c r="M171" i="5" s="1"/>
  <c r="M66" i="6"/>
  <c r="M232" i="5" s="1"/>
  <c r="M37" i="6"/>
  <c r="M287" i="5" s="1"/>
  <c r="M33" i="6"/>
  <c r="M33" i="5" s="1"/>
  <c r="M21" i="6"/>
  <c r="M263" i="5" s="1"/>
  <c r="M146" i="6"/>
  <c r="M192" i="5" s="1"/>
  <c r="M133" i="6"/>
  <c r="M292" i="5" s="1"/>
  <c r="M121" i="6"/>
  <c r="M93" i="5" s="1"/>
  <c r="M89" i="6"/>
  <c r="M94" i="5" s="1"/>
  <c r="M65" i="6"/>
  <c r="M293" i="5" s="1"/>
  <c r="M36" i="6"/>
  <c r="M151" i="5" s="1"/>
  <c r="M96" i="6"/>
  <c r="M95" i="5" s="1"/>
  <c r="M80" i="6"/>
  <c r="M69" i="5" s="1"/>
  <c r="M55" i="6"/>
  <c r="M138" i="5" s="1"/>
  <c r="M39" i="6"/>
  <c r="M238" i="5" s="1"/>
  <c r="M23" i="6"/>
  <c r="M310" i="5" s="1"/>
  <c r="M282" i="6"/>
  <c r="M305" i="5" s="1"/>
  <c r="M222" i="6"/>
  <c r="M270" i="5" s="1"/>
  <c r="M180" i="6"/>
  <c r="M178" i="5" s="1"/>
  <c r="M160" i="6"/>
  <c r="M218" i="5" s="1"/>
  <c r="M119" i="6"/>
  <c r="M206" i="5" s="1"/>
  <c r="M59" i="6"/>
  <c r="M35" i="5" s="1"/>
  <c r="O313" i="6"/>
  <c r="M264" i="6"/>
  <c r="M201" i="5" s="1"/>
  <c r="M216" i="6"/>
  <c r="M173" i="5" s="1"/>
  <c r="M183" i="6"/>
  <c r="M74" i="5" s="1"/>
  <c r="M60" i="6"/>
  <c r="M220" i="5" s="1"/>
  <c r="M93" i="6"/>
  <c r="M237" i="5" s="1"/>
  <c r="M72" i="6"/>
  <c r="M197" i="5" s="1"/>
  <c r="M127" i="6"/>
  <c r="M184" i="5" s="1"/>
  <c r="M200" i="6"/>
  <c r="M175" i="5" s="1"/>
  <c r="M271" i="6"/>
  <c r="M227" i="5" s="1"/>
  <c r="M255" i="6"/>
  <c r="M302" i="5" s="1"/>
  <c r="M247" i="6"/>
  <c r="M132" i="5" s="1"/>
  <c r="M239" i="6"/>
  <c r="M215" i="5" s="1"/>
  <c r="M223" i="6"/>
  <c r="M225" i="5" s="1"/>
  <c r="M215" i="6"/>
  <c r="M306" i="5" s="1"/>
  <c r="M207" i="6"/>
  <c r="M108" i="5" s="1"/>
  <c r="M198" i="6"/>
  <c r="M258" i="5" s="1"/>
  <c r="M190" i="6"/>
  <c r="M198" i="5" s="1"/>
  <c r="M182" i="6"/>
  <c r="M222" i="5" s="1"/>
  <c r="M173" i="6"/>
  <c r="M313" i="5" s="1"/>
  <c r="M165" i="6"/>
  <c r="M153" i="5" s="1"/>
  <c r="M157" i="6"/>
  <c r="M299" i="5" s="1"/>
  <c r="M149" i="6"/>
  <c r="M211" i="5" s="1"/>
  <c r="M141" i="6"/>
  <c r="M243" i="5" s="1"/>
  <c r="M124" i="6"/>
  <c r="M307" i="5" s="1"/>
  <c r="M246" i="6"/>
  <c r="M82" i="5" s="1"/>
  <c r="M189" i="6"/>
  <c r="M240" i="5" s="1"/>
  <c r="M140" i="6"/>
  <c r="M169" i="5" s="1"/>
  <c r="M138" i="6"/>
  <c r="M17" i="5" s="1"/>
  <c r="M265" i="6"/>
  <c r="M124" i="5" s="1"/>
  <c r="M253" i="6"/>
  <c r="M80" i="5" s="1"/>
  <c r="M241" i="6"/>
  <c r="M163" i="5" s="1"/>
  <c r="M229" i="6"/>
  <c r="M137" i="5" s="1"/>
  <c r="M213" i="6"/>
  <c r="M204" i="5" s="1"/>
  <c r="M209" i="6"/>
  <c r="M42" i="5" s="1"/>
  <c r="M196" i="6"/>
  <c r="M160" i="5" s="1"/>
  <c r="M179" i="6"/>
  <c r="M226" i="5" s="1"/>
  <c r="M163" i="6"/>
  <c r="M32" i="5" s="1"/>
  <c r="M134" i="6"/>
  <c r="M65" i="5" s="1"/>
  <c r="M118" i="6"/>
  <c r="M66" i="5" s="1"/>
  <c r="M110" i="6"/>
  <c r="M20" i="5" s="1"/>
  <c r="M78" i="6"/>
  <c r="M54" i="5" s="1"/>
  <c r="M53" i="6"/>
  <c r="M290" i="5" s="1"/>
  <c r="M41" i="6"/>
  <c r="M272" i="5" s="1"/>
  <c r="M25" i="6"/>
  <c r="M53" i="5" s="1"/>
  <c r="M154" i="6"/>
  <c r="M92" i="5" s="1"/>
  <c r="M109" i="6"/>
  <c r="M262" i="5" s="1"/>
  <c r="M97" i="6"/>
  <c r="M193" i="5" s="1"/>
  <c r="M69" i="6"/>
  <c r="M140" i="5" s="1"/>
  <c r="M44" i="6"/>
  <c r="M314" i="5" s="1"/>
  <c r="M20" i="6"/>
  <c r="M285" i="5" s="1"/>
  <c r="M116" i="6"/>
  <c r="M189" i="5" s="1"/>
  <c r="M254" i="6"/>
  <c r="M176" i="5" s="1"/>
  <c r="M242" i="6"/>
  <c r="M49" i="5" s="1"/>
  <c r="M193" i="6"/>
  <c r="M268" i="5" s="1"/>
  <c r="M164" i="6"/>
  <c r="M107" i="5" s="1"/>
  <c r="M131" i="6"/>
  <c r="M102" i="5" s="1"/>
  <c r="M103" i="6"/>
  <c r="M279" i="5" s="1"/>
  <c r="M87" i="6"/>
  <c r="M280" i="5" s="1"/>
  <c r="M71" i="6"/>
  <c r="M64" i="5" s="1"/>
  <c r="M54" i="6"/>
  <c r="M273" i="5" s="1"/>
  <c r="J319" i="6"/>
  <c r="J319" i="5" s="1"/>
  <c r="L482" i="2"/>
  <c r="K482" i="2"/>
  <c r="L481" i="2"/>
  <c r="K481" i="2"/>
  <c r="N481" i="2" s="1"/>
  <c r="L480" i="2"/>
  <c r="K480" i="2"/>
  <c r="N480" i="2" s="1"/>
  <c r="L479" i="2"/>
  <c r="K479" i="2"/>
  <c r="N479" i="2" s="1"/>
  <c r="L478" i="2"/>
  <c r="K478" i="2"/>
  <c r="N478" i="2" s="1"/>
  <c r="L477" i="2"/>
  <c r="K477" i="2"/>
  <c r="N477" i="2" s="1"/>
  <c r="L476" i="2"/>
  <c r="K476" i="2"/>
  <c r="N476" i="2" s="1"/>
  <c r="L475" i="2"/>
  <c r="K475" i="2"/>
  <c r="L474" i="2"/>
  <c r="K474" i="2"/>
  <c r="N474" i="2" s="1"/>
  <c r="L473" i="2"/>
  <c r="K473" i="2"/>
  <c r="N473" i="2" s="1"/>
  <c r="L472" i="2"/>
  <c r="K472" i="2"/>
  <c r="L471" i="2"/>
  <c r="K471" i="2"/>
  <c r="N471" i="2" s="1"/>
  <c r="L470" i="2"/>
  <c r="K470" i="2"/>
  <c r="N470" i="2" s="1"/>
  <c r="L469" i="2"/>
  <c r="K469" i="2"/>
  <c r="N469" i="2" s="1"/>
  <c r="L468" i="2"/>
  <c r="K468" i="2"/>
  <c r="L467" i="2"/>
  <c r="K467" i="2"/>
  <c r="N467" i="2" s="1"/>
  <c r="L466" i="2"/>
  <c r="K466" i="2"/>
  <c r="N466" i="2" s="1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N457" i="2" s="1"/>
  <c r="L456" i="2"/>
  <c r="K456" i="2"/>
  <c r="N456" i="2" s="1"/>
  <c r="L455" i="2"/>
  <c r="K455" i="2"/>
  <c r="L454" i="2"/>
  <c r="K454" i="2"/>
  <c r="L453" i="2"/>
  <c r="K453" i="2"/>
  <c r="L452" i="2"/>
  <c r="K452" i="2"/>
  <c r="L451" i="2"/>
  <c r="K451" i="2"/>
  <c r="N451" i="2" s="1"/>
  <c r="L450" i="2"/>
  <c r="K450" i="2"/>
  <c r="L449" i="2"/>
  <c r="K449" i="2"/>
  <c r="L448" i="2"/>
  <c r="K448" i="2"/>
  <c r="N448" i="2" s="1"/>
  <c r="L447" i="2"/>
  <c r="K447" i="2"/>
  <c r="N447" i="2" s="1"/>
  <c r="L446" i="2"/>
  <c r="K446" i="2"/>
  <c r="N446" i="2" s="1"/>
  <c r="L445" i="2"/>
  <c r="K445" i="2"/>
  <c r="N445" i="2" s="1"/>
  <c r="L444" i="2"/>
  <c r="K444" i="2"/>
  <c r="N444" i="2" s="1"/>
  <c r="L443" i="2"/>
  <c r="K443" i="2"/>
  <c r="N443" i="2" s="1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N434" i="2" s="1"/>
  <c r="L433" i="2"/>
  <c r="K433" i="2"/>
  <c r="N433" i="2" s="1"/>
  <c r="L432" i="2"/>
  <c r="K432" i="2"/>
  <c r="N432" i="2" s="1"/>
  <c r="L431" i="2"/>
  <c r="K431" i="2"/>
  <c r="N431" i="2" s="1"/>
  <c r="L430" i="2"/>
  <c r="K430" i="2"/>
  <c r="N430" i="2" s="1"/>
  <c r="L429" i="2"/>
  <c r="K429" i="2"/>
  <c r="N429" i="2" s="1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N408" i="2" s="1"/>
  <c r="L407" i="2"/>
  <c r="K407" i="2"/>
  <c r="N407" i="2" s="1"/>
  <c r="L406" i="2"/>
  <c r="K406" i="2"/>
  <c r="N406" i="2" s="1"/>
  <c r="L405" i="2"/>
  <c r="K405" i="2"/>
  <c r="N405" i="2" s="1"/>
  <c r="L404" i="2"/>
  <c r="K404" i="2"/>
  <c r="N404" i="2" s="1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N397" i="2" s="1"/>
  <c r="L396" i="2"/>
  <c r="K396" i="2"/>
  <c r="N396" i="2" s="1"/>
  <c r="L395" i="2"/>
  <c r="K395" i="2"/>
  <c r="N395" i="2" s="1"/>
  <c r="L394" i="2"/>
  <c r="K394" i="2"/>
  <c r="N394" i="2" s="1"/>
  <c r="L393" i="2"/>
  <c r="K393" i="2"/>
  <c r="L392" i="2"/>
  <c r="K392" i="2"/>
  <c r="L391" i="2"/>
  <c r="K391" i="2"/>
  <c r="L390" i="2"/>
  <c r="K390" i="2"/>
  <c r="L389" i="2"/>
  <c r="K389" i="2"/>
  <c r="L388" i="2"/>
  <c r="K388" i="2"/>
  <c r="N388" i="2" s="1"/>
  <c r="L387" i="2"/>
  <c r="K387" i="2"/>
  <c r="N387" i="2" s="1"/>
  <c r="L386" i="2"/>
  <c r="K386" i="2"/>
  <c r="N386" i="2" s="1"/>
  <c r="L385" i="2"/>
  <c r="K385" i="2"/>
  <c r="N385" i="2" s="1"/>
  <c r="L384" i="2"/>
  <c r="K384" i="2"/>
  <c r="N384" i="2" s="1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N370" i="2" s="1"/>
  <c r="L369" i="2"/>
  <c r="K369" i="2"/>
  <c r="N369" i="2" s="1"/>
  <c r="L368" i="2"/>
  <c r="K368" i="2"/>
  <c r="L367" i="2"/>
  <c r="K367" i="2"/>
  <c r="N367" i="2" s="1"/>
  <c r="L366" i="2"/>
  <c r="K366" i="2"/>
  <c r="N366" i="2" s="1"/>
  <c r="L365" i="2"/>
  <c r="K365" i="2"/>
  <c r="N365" i="2" s="1"/>
  <c r="L364" i="2"/>
  <c r="K364" i="2"/>
  <c r="N364" i="2" s="1"/>
  <c r="L363" i="2"/>
  <c r="K363" i="2"/>
  <c r="N363" i="2" s="1"/>
  <c r="L362" i="2"/>
  <c r="K362" i="2"/>
  <c r="N362" i="2" s="1"/>
  <c r="L361" i="2"/>
  <c r="K361" i="2"/>
  <c r="N361" i="2" s="1"/>
  <c r="L360" i="2"/>
  <c r="K360" i="2"/>
  <c r="L359" i="2"/>
  <c r="K359" i="2"/>
  <c r="L358" i="2"/>
  <c r="K358" i="2"/>
  <c r="L357" i="2"/>
  <c r="K357" i="2"/>
  <c r="L356" i="2"/>
  <c r="K356" i="2"/>
  <c r="N356" i="2" s="1"/>
  <c r="L355" i="2"/>
  <c r="K355" i="2"/>
  <c r="L354" i="2"/>
  <c r="K354" i="2"/>
  <c r="N354" i="2" s="1"/>
  <c r="L353" i="2"/>
  <c r="K353" i="2"/>
  <c r="N353" i="2" s="1"/>
  <c r="L352" i="2"/>
  <c r="K352" i="2"/>
  <c r="N352" i="2" s="1"/>
  <c r="L351" i="2"/>
  <c r="K351" i="2"/>
  <c r="N351" i="2" s="1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N340" i="2" s="1"/>
  <c r="L339" i="2"/>
  <c r="K339" i="2"/>
  <c r="N339" i="2" s="1"/>
  <c r="L338" i="2"/>
  <c r="K338" i="2"/>
  <c r="N338" i="2" s="1"/>
  <c r="L337" i="2"/>
  <c r="K337" i="2"/>
  <c r="N337" i="2" s="1"/>
  <c r="L336" i="2"/>
  <c r="K336" i="2"/>
  <c r="N336" i="2" s="1"/>
  <c r="L335" i="2"/>
  <c r="K335" i="2"/>
  <c r="N335" i="2" s="1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N325" i="2" s="1"/>
  <c r="L324" i="2"/>
  <c r="K324" i="2"/>
  <c r="N324" i="2" s="1"/>
  <c r="L323" i="2"/>
  <c r="M323" i="2" s="1"/>
  <c r="K323" i="2"/>
  <c r="L322" i="2"/>
  <c r="K322" i="2"/>
  <c r="N322" i="2" s="1"/>
  <c r="L321" i="2"/>
  <c r="M321" i="2" s="1"/>
  <c r="K321" i="2"/>
  <c r="N321" i="2" s="1"/>
  <c r="L320" i="2"/>
  <c r="K320" i="2"/>
  <c r="N320" i="2" s="1"/>
  <c r="L319" i="2"/>
  <c r="M319" i="2" s="1"/>
  <c r="K319" i="2"/>
  <c r="L318" i="2"/>
  <c r="K318" i="2"/>
  <c r="L317" i="2"/>
  <c r="K317" i="2"/>
  <c r="L316" i="2"/>
  <c r="K316" i="2"/>
  <c r="L315" i="2"/>
  <c r="K315" i="2"/>
  <c r="L314" i="2"/>
  <c r="K314" i="2"/>
  <c r="L313" i="2"/>
  <c r="K313" i="2"/>
  <c r="L312" i="2"/>
  <c r="K312" i="2"/>
  <c r="N312" i="2" s="1"/>
  <c r="L311" i="2"/>
  <c r="K311" i="2"/>
  <c r="N311" i="2" s="1"/>
  <c r="L310" i="2"/>
  <c r="K310" i="2"/>
  <c r="N310" i="2" s="1"/>
  <c r="L309" i="2"/>
  <c r="K309" i="2"/>
  <c r="N309" i="2" s="1"/>
  <c r="L308" i="2"/>
  <c r="K308" i="2"/>
  <c r="N308" i="2" s="1"/>
  <c r="L307" i="2"/>
  <c r="M307" i="2" s="1"/>
  <c r="K307" i="2"/>
  <c r="N307" i="2" s="1"/>
  <c r="L306" i="2"/>
  <c r="K306" i="2"/>
  <c r="N306" i="2" s="1"/>
  <c r="L305" i="2"/>
  <c r="M305" i="2" s="1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N297" i="2" s="1"/>
  <c r="L296" i="2"/>
  <c r="K296" i="2"/>
  <c r="N296" i="2" s="1"/>
  <c r="L295" i="2"/>
  <c r="K295" i="2"/>
  <c r="N295" i="2" s="1"/>
  <c r="L294" i="2"/>
  <c r="K294" i="2"/>
  <c r="L293" i="2"/>
  <c r="M293" i="2" s="1"/>
  <c r="K293" i="2"/>
  <c r="L292" i="2"/>
  <c r="K292" i="2"/>
  <c r="L291" i="2"/>
  <c r="M291" i="2" s="1"/>
  <c r="K291" i="2"/>
  <c r="L290" i="2"/>
  <c r="K290" i="2"/>
  <c r="L289" i="2"/>
  <c r="M289" i="2" s="1"/>
  <c r="K289" i="2"/>
  <c r="N289" i="2" s="1"/>
  <c r="L288" i="2"/>
  <c r="K288" i="2"/>
  <c r="N288" i="2" s="1"/>
  <c r="L287" i="2"/>
  <c r="K287" i="2"/>
  <c r="N287" i="2" s="1"/>
  <c r="L286" i="2"/>
  <c r="K286" i="2"/>
  <c r="N286" i="2" s="1"/>
  <c r="L285" i="2"/>
  <c r="K285" i="2"/>
  <c r="N285" i="2" s="1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N278" i="2" s="1"/>
  <c r="L277" i="2"/>
  <c r="M277" i="2" s="1"/>
  <c r="K277" i="2"/>
  <c r="N277" i="2" s="1"/>
  <c r="L276" i="2"/>
  <c r="K276" i="2"/>
  <c r="N276" i="2" s="1"/>
  <c r="L275" i="2"/>
  <c r="M275" i="2" s="1"/>
  <c r="K275" i="2"/>
  <c r="N275" i="2" s="1"/>
  <c r="L274" i="2"/>
  <c r="K274" i="2"/>
  <c r="N274" i="2" s="1"/>
  <c r="L273" i="2"/>
  <c r="M273" i="2" s="1"/>
  <c r="K273" i="2"/>
  <c r="N273" i="2" s="1"/>
  <c r="L272" i="2"/>
  <c r="K272" i="2"/>
  <c r="N272" i="2" s="1"/>
  <c r="L271" i="2"/>
  <c r="K271" i="2"/>
  <c r="N271" i="2" s="1"/>
  <c r="L270" i="2"/>
  <c r="K270" i="2"/>
  <c r="N270" i="2" s="1"/>
  <c r="L269" i="2"/>
  <c r="K269" i="2"/>
  <c r="N269" i="2" s="1"/>
  <c r="L268" i="2"/>
  <c r="K268" i="2"/>
  <c r="N268" i="2" s="1"/>
  <c r="L267" i="2"/>
  <c r="K267" i="2"/>
  <c r="L266" i="2"/>
  <c r="K266" i="2"/>
  <c r="N266" i="2" s="1"/>
  <c r="L265" i="2"/>
  <c r="K265" i="2"/>
  <c r="N265" i="2" s="1"/>
  <c r="L264" i="2"/>
  <c r="K264" i="2"/>
  <c r="N264" i="2" s="1"/>
  <c r="L263" i="2"/>
  <c r="K263" i="2"/>
  <c r="N263" i="2" s="1"/>
  <c r="L262" i="2"/>
  <c r="K262" i="2"/>
  <c r="N262" i="2" s="1"/>
  <c r="L261" i="2"/>
  <c r="M261" i="2" s="1"/>
  <c r="K261" i="2"/>
  <c r="L260" i="2"/>
  <c r="K260" i="2"/>
  <c r="L259" i="2"/>
  <c r="M259" i="2" s="1"/>
  <c r="K259" i="2"/>
  <c r="L258" i="2"/>
  <c r="K258" i="2"/>
  <c r="L257" i="2"/>
  <c r="M257" i="2" s="1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M245" i="2" s="1"/>
  <c r="K245" i="2"/>
  <c r="L244" i="2"/>
  <c r="K244" i="2"/>
  <c r="L243" i="2"/>
  <c r="M243" i="2" s="1"/>
  <c r="K243" i="2"/>
  <c r="L242" i="2"/>
  <c r="K242" i="2"/>
  <c r="L241" i="2"/>
  <c r="M241" i="2" s="1"/>
  <c r="K241" i="2"/>
  <c r="L240" i="2"/>
  <c r="K240" i="2"/>
  <c r="L239" i="2"/>
  <c r="K239" i="2"/>
  <c r="N239" i="2" s="1"/>
  <c r="L238" i="2"/>
  <c r="K238" i="2"/>
  <c r="N238" i="2" s="1"/>
  <c r="L237" i="2"/>
  <c r="K237" i="2"/>
  <c r="N237" i="2" s="1"/>
  <c r="L236" i="2"/>
  <c r="K236" i="2"/>
  <c r="L235" i="2"/>
  <c r="K235" i="2"/>
  <c r="L234" i="2"/>
  <c r="K234" i="2"/>
  <c r="L233" i="2"/>
  <c r="K233" i="2"/>
  <c r="L232" i="2"/>
  <c r="K232" i="2"/>
  <c r="N232" i="2" s="1"/>
  <c r="L231" i="2"/>
  <c r="K231" i="2"/>
  <c r="N231" i="2" s="1"/>
  <c r="L230" i="2"/>
  <c r="K230" i="2"/>
  <c r="L229" i="2"/>
  <c r="K229" i="2"/>
  <c r="N229" i="2" s="1"/>
  <c r="L228" i="2"/>
  <c r="K228" i="2"/>
  <c r="N228" i="2" s="1"/>
  <c r="L227" i="2"/>
  <c r="K227" i="2"/>
  <c r="N227" i="2" s="1"/>
  <c r="L226" i="2"/>
  <c r="K226" i="2"/>
  <c r="L225" i="2"/>
  <c r="K225" i="2"/>
  <c r="L224" i="2"/>
  <c r="K224" i="2"/>
  <c r="N224" i="2" s="1"/>
  <c r="L223" i="2"/>
  <c r="K223" i="2"/>
  <c r="L222" i="2"/>
  <c r="K222" i="2"/>
  <c r="L221" i="2"/>
  <c r="K221" i="2"/>
  <c r="L220" i="2"/>
  <c r="K220" i="2"/>
  <c r="L219" i="2"/>
  <c r="K219" i="2"/>
  <c r="L218" i="2"/>
  <c r="K218" i="2"/>
  <c r="N218" i="2" s="1"/>
  <c r="L217" i="2"/>
  <c r="K217" i="2"/>
  <c r="N217" i="2" s="1"/>
  <c r="L216" i="2"/>
  <c r="K216" i="2"/>
  <c r="N216" i="2" s="1"/>
  <c r="L215" i="2"/>
  <c r="K215" i="2"/>
  <c r="N215" i="2" s="1"/>
  <c r="L214" i="2"/>
  <c r="K214" i="2"/>
  <c r="N214" i="2" s="1"/>
  <c r="L213" i="2"/>
  <c r="K213" i="2"/>
  <c r="N213" i="2" s="1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N205" i="2" s="1"/>
  <c r="K205" i="2"/>
  <c r="L204" i="2"/>
  <c r="K204" i="2"/>
  <c r="L203" i="2"/>
  <c r="K203" i="2"/>
  <c r="L202" i="2"/>
  <c r="K202" i="2"/>
  <c r="L201" i="2"/>
  <c r="K201" i="2"/>
  <c r="L200" i="2"/>
  <c r="K200" i="2"/>
  <c r="N200" i="2" s="1"/>
  <c r="L199" i="2"/>
  <c r="K199" i="2"/>
  <c r="N199" i="2" s="1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N191" i="2" s="1"/>
  <c r="L190" i="2"/>
  <c r="K190" i="2"/>
  <c r="N190" i="2" s="1"/>
  <c r="L189" i="2"/>
  <c r="K189" i="2"/>
  <c r="N189" i="2" s="1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80" i="2"/>
  <c r="K180" i="2"/>
  <c r="L179" i="2"/>
  <c r="K179" i="2"/>
  <c r="N179" i="2" s="1"/>
  <c r="L178" i="2"/>
  <c r="K178" i="2"/>
  <c r="N178" i="2" s="1"/>
  <c r="L177" i="2"/>
  <c r="K177" i="2"/>
  <c r="N177" i="2" s="1"/>
  <c r="L176" i="2"/>
  <c r="K176" i="2"/>
  <c r="N176" i="2" s="1"/>
  <c r="L175" i="2"/>
  <c r="K175" i="2"/>
  <c r="N175" i="2" s="1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N157" i="2" s="1"/>
  <c r="L156" i="2"/>
  <c r="K156" i="2"/>
  <c r="N156" i="2" s="1"/>
  <c r="L155" i="2"/>
  <c r="K155" i="2"/>
  <c r="N155" i="2" s="1"/>
  <c r="L154" i="2"/>
  <c r="K154" i="2"/>
  <c r="N154" i="2" s="1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N147" i="2" s="1"/>
  <c r="L146" i="2"/>
  <c r="K146" i="2"/>
  <c r="L145" i="2"/>
  <c r="K145" i="2"/>
  <c r="L144" i="2"/>
  <c r="K144" i="2"/>
  <c r="L143" i="2"/>
  <c r="K143" i="2"/>
  <c r="N143" i="2" s="1"/>
  <c r="L142" i="2"/>
  <c r="K142" i="2"/>
  <c r="N142" i="2" s="1"/>
  <c r="L141" i="2"/>
  <c r="K141" i="2"/>
  <c r="N141" i="2" s="1"/>
  <c r="L140" i="2"/>
  <c r="K140" i="2"/>
  <c r="N140" i="2" s="1"/>
  <c r="L139" i="2"/>
  <c r="K139" i="2"/>
  <c r="N139" i="2" s="1"/>
  <c r="L138" i="2"/>
  <c r="K138" i="2"/>
  <c r="N138" i="2" s="1"/>
  <c r="L137" i="2"/>
  <c r="K137" i="2"/>
  <c r="L136" i="2"/>
  <c r="K136" i="2"/>
  <c r="N136" i="2" s="1"/>
  <c r="L135" i="2"/>
  <c r="K135" i="2"/>
  <c r="N135" i="2" s="1"/>
  <c r="L134" i="2"/>
  <c r="K134" i="2"/>
  <c r="N134" i="2" s="1"/>
  <c r="L133" i="2"/>
  <c r="K133" i="2"/>
  <c r="N133" i="2" s="1"/>
  <c r="L132" i="2"/>
  <c r="K132" i="2"/>
  <c r="N132" i="2" s="1"/>
  <c r="L131" i="2"/>
  <c r="K131" i="2"/>
  <c r="L130" i="2"/>
  <c r="K130" i="2"/>
  <c r="N130" i="2" s="1"/>
  <c r="L129" i="2"/>
  <c r="K129" i="2"/>
  <c r="N129" i="2" s="1"/>
  <c r="L128" i="2"/>
  <c r="K128" i="2"/>
  <c r="N128" i="2" s="1"/>
  <c r="L127" i="2"/>
  <c r="K127" i="2"/>
  <c r="N127" i="2" s="1"/>
  <c r="L126" i="2"/>
  <c r="K126" i="2"/>
  <c r="L125" i="2"/>
  <c r="K125" i="2"/>
  <c r="N125" i="2" s="1"/>
  <c r="L124" i="2"/>
  <c r="K124" i="2"/>
  <c r="L123" i="2"/>
  <c r="N123" i="2" s="1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N117" i="2" s="1"/>
  <c r="L116" i="2"/>
  <c r="K116" i="2"/>
  <c r="N116" i="2" s="1"/>
  <c r="L115" i="2"/>
  <c r="K115" i="2"/>
  <c r="N115" i="2" s="1"/>
  <c r="L114" i="2"/>
  <c r="K114" i="2"/>
  <c r="L113" i="2"/>
  <c r="K113" i="2"/>
  <c r="N113" i="2" s="1"/>
  <c r="L112" i="2"/>
  <c r="K112" i="2"/>
  <c r="L111" i="2"/>
  <c r="K111" i="2"/>
  <c r="L110" i="2"/>
  <c r="K110" i="2"/>
  <c r="L109" i="2"/>
  <c r="N109" i="2" s="1"/>
  <c r="K109" i="2"/>
  <c r="L108" i="2"/>
  <c r="K108" i="2"/>
  <c r="L107" i="2"/>
  <c r="K107" i="2"/>
  <c r="L106" i="2"/>
  <c r="K106" i="2"/>
  <c r="N106" i="2" s="1"/>
  <c r="L105" i="2"/>
  <c r="K105" i="2"/>
  <c r="N105" i="2" s="1"/>
  <c r="L104" i="2"/>
  <c r="K104" i="2"/>
  <c r="N104" i="2" s="1"/>
  <c r="L103" i="2"/>
  <c r="K103" i="2"/>
  <c r="N103" i="2" s="1"/>
  <c r="L102" i="2"/>
  <c r="K102" i="2"/>
  <c r="L101" i="2"/>
  <c r="K101" i="2"/>
  <c r="N101" i="2" s="1"/>
  <c r="L100" i="2"/>
  <c r="K100" i="2"/>
  <c r="N100" i="2" s="1"/>
  <c r="L99" i="2"/>
  <c r="K99" i="2"/>
  <c r="L98" i="2"/>
  <c r="K98" i="2"/>
  <c r="N98" i="2" s="1"/>
  <c r="L97" i="2"/>
  <c r="K97" i="2"/>
  <c r="N97" i="2" s="1"/>
  <c r="L96" i="2"/>
  <c r="K96" i="2"/>
  <c r="L95" i="2"/>
  <c r="K95" i="2"/>
  <c r="N95" i="2" s="1"/>
  <c r="L94" i="2"/>
  <c r="K94" i="2"/>
  <c r="L93" i="2"/>
  <c r="K93" i="2"/>
  <c r="L92" i="2"/>
  <c r="K92" i="2"/>
  <c r="N92" i="2" s="1"/>
  <c r="L91" i="2"/>
  <c r="K91" i="2"/>
  <c r="L90" i="2"/>
  <c r="K90" i="2"/>
  <c r="L89" i="2"/>
  <c r="K89" i="2"/>
  <c r="L88" i="2"/>
  <c r="K88" i="2"/>
  <c r="N88" i="2" s="1"/>
  <c r="L87" i="2"/>
  <c r="K87" i="2"/>
  <c r="N87" i="2" s="1"/>
  <c r="L86" i="2"/>
  <c r="K86" i="2"/>
  <c r="L85" i="2"/>
  <c r="K85" i="2"/>
  <c r="L84" i="2"/>
  <c r="K84" i="2"/>
  <c r="L83" i="2"/>
  <c r="K83" i="2"/>
  <c r="N83" i="2" s="1"/>
  <c r="L82" i="2"/>
  <c r="K82" i="2"/>
  <c r="N82" i="2" s="1"/>
  <c r="L81" i="2"/>
  <c r="K81" i="2"/>
  <c r="N81" i="2" s="1"/>
  <c r="L80" i="2"/>
  <c r="K80" i="2"/>
  <c r="N80" i="2" s="1"/>
  <c r="L79" i="2"/>
  <c r="K79" i="2"/>
  <c r="N79" i="2" s="1"/>
  <c r="L78" i="2"/>
  <c r="K78" i="2"/>
  <c r="N78" i="2" s="1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N71" i="2" s="1"/>
  <c r="L70" i="2"/>
  <c r="K70" i="2"/>
  <c r="N70" i="2" s="1"/>
  <c r="L69" i="2"/>
  <c r="K69" i="2"/>
  <c r="L68" i="2"/>
  <c r="K68" i="2"/>
  <c r="N68" i="2" s="1"/>
  <c r="L67" i="2"/>
  <c r="K67" i="2"/>
  <c r="N67" i="2" s="1"/>
  <c r="L66" i="2"/>
  <c r="K66" i="2"/>
  <c r="N66" i="2" s="1"/>
  <c r="L65" i="2"/>
  <c r="K65" i="2"/>
  <c r="N65" i="2" s="1"/>
  <c r="L64" i="2"/>
  <c r="K64" i="2"/>
  <c r="N64" i="2" s="1"/>
  <c r="L63" i="2"/>
  <c r="K63" i="2"/>
  <c r="L62" i="2"/>
  <c r="K62" i="2"/>
  <c r="L61" i="2"/>
  <c r="K61" i="2"/>
  <c r="L60" i="2"/>
  <c r="K60" i="2"/>
  <c r="L59" i="2"/>
  <c r="K59" i="2"/>
  <c r="N59" i="2" s="1"/>
  <c r="L58" i="2"/>
  <c r="K58" i="2"/>
  <c r="L57" i="2"/>
  <c r="K57" i="2"/>
  <c r="L56" i="2"/>
  <c r="K56" i="2"/>
  <c r="N56" i="2" s="1"/>
  <c r="L55" i="2"/>
  <c r="K55" i="2"/>
  <c r="N55" i="2" s="1"/>
  <c r="L54" i="2"/>
  <c r="K54" i="2"/>
  <c r="N54" i="2" s="1"/>
  <c r="L53" i="2"/>
  <c r="K53" i="2"/>
  <c r="N53" i="2" s="1"/>
  <c r="L52" i="2"/>
  <c r="K52" i="2"/>
  <c r="N52" i="2" s="1"/>
  <c r="L51" i="2"/>
  <c r="K51" i="2"/>
  <c r="N51" i="2" s="1"/>
  <c r="L50" i="2"/>
  <c r="K50" i="2"/>
  <c r="N50" i="2" s="1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N41" i="2" s="1"/>
  <c r="L40" i="2"/>
  <c r="K40" i="2"/>
  <c r="N40" i="2" s="1"/>
  <c r="L39" i="2"/>
  <c r="K39" i="2"/>
  <c r="N39" i="2" s="1"/>
  <c r="L38" i="2"/>
  <c r="K38" i="2"/>
  <c r="L37" i="2"/>
  <c r="K37" i="2"/>
  <c r="N37" i="2" s="1"/>
  <c r="L36" i="2"/>
  <c r="K36" i="2"/>
  <c r="N36" i="2" s="1"/>
  <c r="L35" i="2"/>
  <c r="K35" i="2"/>
  <c r="N35" i="2" s="1"/>
  <c r="L34" i="2"/>
  <c r="K34" i="2"/>
  <c r="N34" i="2" s="1"/>
  <c r="L33" i="2"/>
  <c r="K33" i="2"/>
  <c r="N33" i="2" s="1"/>
  <c r="L32" i="2"/>
  <c r="K32" i="2"/>
  <c r="N32" i="2" s="1"/>
  <c r="L31" i="2"/>
  <c r="K31" i="2"/>
  <c r="N31" i="2" s="1"/>
  <c r="L30" i="2"/>
  <c r="K30" i="2"/>
  <c r="N30" i="2" s="1"/>
  <c r="L29" i="2"/>
  <c r="K29" i="2"/>
  <c r="L28" i="2"/>
  <c r="K28" i="2"/>
  <c r="L27" i="2"/>
  <c r="K27" i="2"/>
  <c r="L26" i="2"/>
  <c r="K26" i="2"/>
  <c r="N26" i="2" s="1"/>
  <c r="L25" i="2"/>
  <c r="K25" i="2"/>
  <c r="N25" i="2" s="1"/>
  <c r="L24" i="2"/>
  <c r="K24" i="2"/>
  <c r="N24" i="2" s="1"/>
  <c r="L23" i="2"/>
  <c r="K23" i="2"/>
  <c r="N23" i="2" s="1"/>
  <c r="L22" i="2"/>
  <c r="K22" i="2"/>
  <c r="N22" i="2" s="1"/>
  <c r="L21" i="2"/>
  <c r="K21" i="2"/>
  <c r="L20" i="2"/>
  <c r="K20" i="2"/>
  <c r="L19" i="2"/>
  <c r="K19" i="2"/>
  <c r="L18" i="2"/>
  <c r="K18" i="2"/>
  <c r="L17" i="2"/>
  <c r="K17" i="2"/>
  <c r="N75" i="6" l="1"/>
  <c r="N221" i="6"/>
  <c r="O310" i="6"/>
  <c r="N153" i="6"/>
  <c r="O153" i="6" s="1"/>
  <c r="Q153" i="6" s="1"/>
  <c r="Q246" i="5" s="1"/>
  <c r="N102" i="6"/>
  <c r="N52" i="6"/>
  <c r="O52" i="6" s="1"/>
  <c r="Q52" i="6" s="1"/>
  <c r="Q79" i="5" s="1"/>
  <c r="N169" i="6"/>
  <c r="Q181" i="6"/>
  <c r="Q81" i="5" s="1"/>
  <c r="Q56" i="6"/>
  <c r="Q266" i="5" s="1"/>
  <c r="O81" i="5"/>
  <c r="N101" i="6"/>
  <c r="N210" i="6"/>
  <c r="N32" i="6"/>
  <c r="N45" i="5"/>
  <c r="N214" i="5"/>
  <c r="N105" i="5"/>
  <c r="N281" i="5"/>
  <c r="N116" i="5"/>
  <c r="N255" i="5"/>
  <c r="N112" i="5"/>
  <c r="N305" i="5"/>
  <c r="N162" i="5"/>
  <c r="N217" i="5"/>
  <c r="N311" i="5"/>
  <c r="N79" i="5"/>
  <c r="N24" i="5"/>
  <c r="O89" i="5"/>
  <c r="N43" i="5"/>
  <c r="N134" i="5"/>
  <c r="N99" i="5"/>
  <c r="N113" i="5"/>
  <c r="N70" i="5"/>
  <c r="N219" i="5"/>
  <c r="N91" i="5"/>
  <c r="N97" i="5"/>
  <c r="N278" i="5"/>
  <c r="N173" i="5"/>
  <c r="N58" i="5"/>
  <c r="N90" i="5"/>
  <c r="N184" i="6"/>
  <c r="N277" i="6"/>
  <c r="O185" i="5"/>
  <c r="O266" i="5"/>
  <c r="N196" i="5"/>
  <c r="N73" i="6"/>
  <c r="O73" i="6" s="1"/>
  <c r="N49" i="6"/>
  <c r="O49" i="6" s="1"/>
  <c r="M104" i="5"/>
  <c r="N109" i="5"/>
  <c r="N195" i="5"/>
  <c r="N306" i="5"/>
  <c r="N115" i="5"/>
  <c r="N269" i="5"/>
  <c r="N114" i="5"/>
  <c r="N277" i="5"/>
  <c r="N107" i="5"/>
  <c r="N282" i="5"/>
  <c r="N89" i="5"/>
  <c r="N84" i="5"/>
  <c r="N148" i="6"/>
  <c r="O148" i="6" s="1"/>
  <c r="N113" i="6"/>
  <c r="N155" i="6"/>
  <c r="N250" i="6"/>
  <c r="N178" i="6"/>
  <c r="O178" i="6" s="1"/>
  <c r="N203" i="6"/>
  <c r="O274" i="5"/>
  <c r="N81" i="5"/>
  <c r="N227" i="5"/>
  <c r="N276" i="5"/>
  <c r="N301" i="5"/>
  <c r="N110" i="5"/>
  <c r="N106" i="5"/>
  <c r="N270" i="5"/>
  <c r="N266" i="5"/>
  <c r="N245" i="5"/>
  <c r="N22" i="6"/>
  <c r="O22" i="6" s="1"/>
  <c r="N205" i="6"/>
  <c r="O205" i="6" s="1"/>
  <c r="N28" i="6"/>
  <c r="N88" i="6"/>
  <c r="N51" i="6"/>
  <c r="N211" i="6"/>
  <c r="N136" i="6"/>
  <c r="N42" i="6"/>
  <c r="N195" i="6"/>
  <c r="O195" i="6" s="1"/>
  <c r="O272" i="6"/>
  <c r="O152" i="6"/>
  <c r="N82" i="6"/>
  <c r="O82" i="6" s="1"/>
  <c r="N243" i="6"/>
  <c r="N270" i="6"/>
  <c r="O275" i="6"/>
  <c r="O271" i="6"/>
  <c r="O267" i="6"/>
  <c r="O245" i="6"/>
  <c r="O233" i="6"/>
  <c r="O147" i="6"/>
  <c r="O120" i="6"/>
  <c r="O74" i="6"/>
  <c r="O276" i="6"/>
  <c r="O248" i="6"/>
  <c r="O282" i="6"/>
  <c r="O222" i="6"/>
  <c r="O172" i="6"/>
  <c r="O46" i="6"/>
  <c r="O278" i="6"/>
  <c r="O164" i="6"/>
  <c r="O137" i="6"/>
  <c r="O18" i="6"/>
  <c r="J13" i="6"/>
  <c r="N259" i="6"/>
  <c r="N117" i="6"/>
  <c r="N86" i="6"/>
  <c r="N176" i="6"/>
  <c r="O176" i="6" s="1"/>
  <c r="N238" i="6"/>
  <c r="N92" i="6"/>
  <c r="N280" i="6"/>
  <c r="O281" i="6"/>
  <c r="O273" i="6"/>
  <c r="O269" i="6"/>
  <c r="O251" i="6"/>
  <c r="O235" i="6"/>
  <c r="O215" i="6"/>
  <c r="O145" i="6"/>
  <c r="O114" i="6"/>
  <c r="O43" i="6"/>
  <c r="O260" i="6"/>
  <c r="O156" i="6"/>
  <c r="O274" i="6"/>
  <c r="O216" i="6"/>
  <c r="O19" i="6"/>
  <c r="N85" i="6"/>
  <c r="N62" i="6"/>
  <c r="N232" i="6"/>
  <c r="N177" i="6"/>
  <c r="N219" i="6"/>
  <c r="N224" i="6"/>
  <c r="N26" i="6"/>
  <c r="N161" i="6"/>
  <c r="N126" i="6"/>
  <c r="N99" i="6"/>
  <c r="N128" i="6"/>
  <c r="N57" i="6"/>
  <c r="N171" i="6"/>
  <c r="N212" i="6"/>
  <c r="N112" i="6"/>
  <c r="N252" i="6"/>
  <c r="N87" i="6"/>
  <c r="N193" i="6"/>
  <c r="N154" i="6"/>
  <c r="N78" i="6"/>
  <c r="N134" i="6"/>
  <c r="N196" i="6"/>
  <c r="N241" i="6"/>
  <c r="N138" i="6"/>
  <c r="N246" i="6"/>
  <c r="N157" i="6"/>
  <c r="N190" i="6"/>
  <c r="N223" i="6"/>
  <c r="N55" i="6"/>
  <c r="N146" i="6"/>
  <c r="N143" i="6"/>
  <c r="N192" i="6"/>
  <c r="N261" i="6"/>
  <c r="N234" i="6"/>
  <c r="N227" i="6"/>
  <c r="N79" i="6"/>
  <c r="N40" i="6"/>
  <c r="N100" i="6"/>
  <c r="N77" i="6"/>
  <c r="N142" i="6"/>
  <c r="N58" i="6"/>
  <c r="N151" i="6"/>
  <c r="O221" i="6"/>
  <c r="Q221" i="6" s="1"/>
  <c r="Q134" i="5" s="1"/>
  <c r="N144" i="6"/>
  <c r="N31" i="6"/>
  <c r="N242" i="6"/>
  <c r="N163" i="6"/>
  <c r="N253" i="6"/>
  <c r="N80" i="6"/>
  <c r="N89" i="6"/>
  <c r="N21" i="6"/>
  <c r="N90" i="6"/>
  <c r="N225" i="6"/>
  <c r="N131" i="6"/>
  <c r="N254" i="6"/>
  <c r="N97" i="6"/>
  <c r="N41" i="6"/>
  <c r="N179" i="6"/>
  <c r="N213" i="6"/>
  <c r="N140" i="6"/>
  <c r="N141" i="6"/>
  <c r="N173" i="6"/>
  <c r="N207" i="6"/>
  <c r="N247" i="6"/>
  <c r="N160" i="6"/>
  <c r="N23" i="6"/>
  <c r="N96" i="6"/>
  <c r="N121" i="6"/>
  <c r="N33" i="6"/>
  <c r="N106" i="6"/>
  <c r="N159" i="6"/>
  <c r="N237" i="6"/>
  <c r="N38" i="6"/>
  <c r="N168" i="6"/>
  <c r="N64" i="6"/>
  <c r="N185" i="6"/>
  <c r="N236" i="6"/>
  <c r="N71" i="6"/>
  <c r="N44" i="6"/>
  <c r="N109" i="6"/>
  <c r="N53" i="6"/>
  <c r="N118" i="6"/>
  <c r="N229" i="6"/>
  <c r="O277" i="6"/>
  <c r="N189" i="6"/>
  <c r="N149" i="6"/>
  <c r="N182" i="6"/>
  <c r="N255" i="6"/>
  <c r="O75" i="6"/>
  <c r="Q75" i="6" s="1"/>
  <c r="Q24" i="5" s="1"/>
  <c r="N60" i="6"/>
  <c r="N180" i="6"/>
  <c r="N39" i="6"/>
  <c r="N36" i="6"/>
  <c r="N133" i="6"/>
  <c r="N37" i="6"/>
  <c r="N130" i="6"/>
  <c r="N175" i="6"/>
  <c r="N249" i="6"/>
  <c r="N67" i="6"/>
  <c r="N214" i="6"/>
  <c r="N108" i="6"/>
  <c r="N202" i="6"/>
  <c r="N244" i="6"/>
  <c r="N115" i="6"/>
  <c r="N206" i="6"/>
  <c r="N266" i="6"/>
  <c r="N84" i="6"/>
  <c r="N129" i="6"/>
  <c r="N45" i="6"/>
  <c r="O102" i="6"/>
  <c r="Q102" i="6" s="1"/>
  <c r="Q196" i="5" s="1"/>
  <c r="N139" i="6"/>
  <c r="N217" i="6"/>
  <c r="N257" i="6"/>
  <c r="N83" i="6"/>
  <c r="N262" i="6"/>
  <c r="N63" i="6"/>
  <c r="N132" i="6"/>
  <c r="N105" i="6"/>
  <c r="O212" i="6"/>
  <c r="N258" i="6"/>
  <c r="N170" i="6"/>
  <c r="N162" i="6"/>
  <c r="O51" i="6"/>
  <c r="O194" i="6"/>
  <c r="Q194" i="6" s="1"/>
  <c r="Q99" i="5" s="1"/>
  <c r="N127" i="6"/>
  <c r="N183" i="6"/>
  <c r="O186" i="6"/>
  <c r="Q186" i="6" s="1"/>
  <c r="Q84" i="5" s="1"/>
  <c r="N135" i="6"/>
  <c r="N107" i="6"/>
  <c r="N231" i="6"/>
  <c r="O203" i="6"/>
  <c r="N187" i="6"/>
  <c r="N124" i="6"/>
  <c r="N165" i="6"/>
  <c r="N198" i="6"/>
  <c r="N239" i="6"/>
  <c r="N200" i="6"/>
  <c r="N72" i="6"/>
  <c r="N123" i="6"/>
  <c r="N27" i="6"/>
  <c r="O259" i="6"/>
  <c r="N111" i="6"/>
  <c r="N199" i="6"/>
  <c r="N226" i="6"/>
  <c r="N35" i="6"/>
  <c r="N24" i="6"/>
  <c r="O85" i="6"/>
  <c r="N17" i="6"/>
  <c r="N94" i="6"/>
  <c r="N122" i="6"/>
  <c r="N201" i="6"/>
  <c r="N47" i="6"/>
  <c r="N263" i="6"/>
  <c r="N230" i="6"/>
  <c r="N61" i="6"/>
  <c r="N166" i="6"/>
  <c r="N125" i="6"/>
  <c r="N204" i="6"/>
  <c r="O34" i="6"/>
  <c r="Q34" i="6" s="1"/>
  <c r="Q214" i="5" s="1"/>
  <c r="O101" i="6"/>
  <c r="N59" i="6"/>
  <c r="N65" i="6"/>
  <c r="N66" i="6"/>
  <c r="N95" i="6"/>
  <c r="O188" i="6"/>
  <c r="Q188" i="6" s="1"/>
  <c r="Q45" i="5" s="1"/>
  <c r="O28" i="6"/>
  <c r="N158" i="6"/>
  <c r="N191" i="6"/>
  <c r="N220" i="6"/>
  <c r="N268" i="6"/>
  <c r="N48" i="6"/>
  <c r="N256" i="6"/>
  <c r="N103" i="6"/>
  <c r="N116" i="6"/>
  <c r="N69" i="6"/>
  <c r="N25" i="6"/>
  <c r="N209" i="6"/>
  <c r="N119" i="6"/>
  <c r="N54" i="6"/>
  <c r="N20" i="6"/>
  <c r="N110" i="6"/>
  <c r="N265" i="6"/>
  <c r="N93" i="6"/>
  <c r="N264" i="6"/>
  <c r="O91" i="6"/>
  <c r="Q91" i="6" s="1"/>
  <c r="Q43" i="5" s="1"/>
  <c r="O238" i="6"/>
  <c r="N68" i="6"/>
  <c r="O32" i="6"/>
  <c r="O113" i="6"/>
  <c r="N29" i="6"/>
  <c r="N70" i="6"/>
  <c r="N98" i="6"/>
  <c r="O126" i="6"/>
  <c r="N167" i="6"/>
  <c r="N50" i="6"/>
  <c r="N197" i="6"/>
  <c r="N76" i="6"/>
  <c r="N279" i="6"/>
  <c r="N30" i="6"/>
  <c r="O250" i="6"/>
  <c r="N104" i="6"/>
  <c r="N174" i="6"/>
  <c r="N208" i="6"/>
  <c r="N240" i="6"/>
  <c r="N218" i="6"/>
  <c r="N150" i="6"/>
  <c r="N228" i="6"/>
  <c r="N81" i="6"/>
  <c r="O211" i="6"/>
  <c r="N341" i="2"/>
  <c r="N345" i="2"/>
  <c r="N373" i="2"/>
  <c r="N377" i="2"/>
  <c r="N401" i="2"/>
  <c r="N409" i="2"/>
  <c r="N437" i="2"/>
  <c r="N441" i="2"/>
  <c r="N465" i="2"/>
  <c r="M20" i="2"/>
  <c r="M28" i="2"/>
  <c r="M32" i="2"/>
  <c r="M46" i="2"/>
  <c r="M56" i="2"/>
  <c r="M60" i="2"/>
  <c r="M64" i="2"/>
  <c r="M70" i="2"/>
  <c r="M78" i="2"/>
  <c r="M84" i="2"/>
  <c r="M92" i="2"/>
  <c r="M96" i="2"/>
  <c r="M110" i="2"/>
  <c r="M120" i="2"/>
  <c r="M124" i="2"/>
  <c r="M128" i="2"/>
  <c r="M136" i="2"/>
  <c r="M152" i="2"/>
  <c r="M156" i="2"/>
  <c r="M168" i="2"/>
  <c r="M184" i="2"/>
  <c r="M188" i="2"/>
  <c r="M200" i="2"/>
  <c r="M216" i="2"/>
  <c r="M240" i="2"/>
  <c r="M268" i="2"/>
  <c r="M304" i="2"/>
  <c r="M220" i="2"/>
  <c r="M254" i="2"/>
  <c r="M288" i="2"/>
  <c r="M302" i="2"/>
  <c r="M309" i="2"/>
  <c r="N18" i="2"/>
  <c r="N20" i="2"/>
  <c r="N28" i="2"/>
  <c r="N38" i="2"/>
  <c r="N42" i="2"/>
  <c r="N45" i="2"/>
  <c r="N209" i="2"/>
  <c r="N44" i="2"/>
  <c r="N46" i="2"/>
  <c r="N48" i="2"/>
  <c r="N58" i="2"/>
  <c r="N60" i="2"/>
  <c r="N62" i="2"/>
  <c r="N72" i="2"/>
  <c r="N74" i="2"/>
  <c r="N76" i="2"/>
  <c r="N84" i="2"/>
  <c r="N86" i="2"/>
  <c r="N90" i="2"/>
  <c r="N94" i="2"/>
  <c r="N96" i="2"/>
  <c r="N102" i="2"/>
  <c r="N108" i="2"/>
  <c r="N110" i="2"/>
  <c r="N112" i="2"/>
  <c r="N114" i="2"/>
  <c r="N118" i="2"/>
  <c r="N120" i="2"/>
  <c r="N122" i="2"/>
  <c r="N124" i="2"/>
  <c r="N126" i="2"/>
  <c r="N144" i="2"/>
  <c r="N146" i="2"/>
  <c r="N148" i="2"/>
  <c r="N150" i="2"/>
  <c r="N152" i="2"/>
  <c r="N158" i="2"/>
  <c r="N160" i="2"/>
  <c r="N162" i="2"/>
  <c r="N164" i="2"/>
  <c r="N166" i="2"/>
  <c r="N168" i="2"/>
  <c r="N170" i="2"/>
  <c r="N172" i="2"/>
  <c r="N174" i="2"/>
  <c r="N180" i="2"/>
  <c r="N182" i="2"/>
  <c r="N184" i="2"/>
  <c r="N186" i="2"/>
  <c r="N188" i="2"/>
  <c r="N192" i="2"/>
  <c r="N194" i="2"/>
  <c r="N196" i="2"/>
  <c r="N198" i="2"/>
  <c r="N202" i="2"/>
  <c r="N204" i="2"/>
  <c r="N206" i="2"/>
  <c r="N208" i="2"/>
  <c r="N210" i="2"/>
  <c r="N212" i="2"/>
  <c r="N220" i="2"/>
  <c r="N222" i="2"/>
  <c r="N226" i="2"/>
  <c r="N230" i="2"/>
  <c r="N234" i="2"/>
  <c r="N236" i="2"/>
  <c r="N240" i="2"/>
  <c r="N242" i="2"/>
  <c r="N244" i="2"/>
  <c r="N246" i="2"/>
  <c r="N248" i="2"/>
  <c r="N250" i="2"/>
  <c r="N252" i="2"/>
  <c r="N254" i="2"/>
  <c r="N256" i="2"/>
  <c r="N258" i="2"/>
  <c r="N260" i="2"/>
  <c r="N280" i="2"/>
  <c r="N282" i="2"/>
  <c r="N284" i="2"/>
  <c r="N290" i="2"/>
  <c r="N292" i="2"/>
  <c r="N294" i="2"/>
  <c r="N298" i="2"/>
  <c r="N300" i="2"/>
  <c r="N302" i="2"/>
  <c r="N304" i="2"/>
  <c r="N314" i="2"/>
  <c r="N316" i="2"/>
  <c r="N318" i="2"/>
  <c r="N19" i="2"/>
  <c r="N21" i="2"/>
  <c r="N27" i="2"/>
  <c r="N29" i="2"/>
  <c r="N43" i="2"/>
  <c r="N47" i="2"/>
  <c r="N49" i="2"/>
  <c r="N57" i="2"/>
  <c r="N61" i="2"/>
  <c r="N63" i="2"/>
  <c r="N69" i="2"/>
  <c r="N73" i="2"/>
  <c r="N75" i="2"/>
  <c r="N77" i="2"/>
  <c r="N85" i="2"/>
  <c r="N89" i="2"/>
  <c r="N91" i="2"/>
  <c r="N93" i="2"/>
  <c r="N99" i="2"/>
  <c r="N107" i="2"/>
  <c r="N111" i="2"/>
  <c r="N119" i="2"/>
  <c r="N121" i="2"/>
  <c r="N131" i="2"/>
  <c r="N137" i="2"/>
  <c r="N145" i="2"/>
  <c r="N149" i="2"/>
  <c r="N151" i="2"/>
  <c r="N153" i="2"/>
  <c r="N159" i="2"/>
  <c r="N161" i="2"/>
  <c r="N163" i="2"/>
  <c r="N165" i="2"/>
  <c r="N167" i="2"/>
  <c r="N169" i="2"/>
  <c r="N171" i="2"/>
  <c r="N173" i="2"/>
  <c r="N181" i="2"/>
  <c r="N183" i="2"/>
  <c r="N185" i="2"/>
  <c r="N187" i="2"/>
  <c r="N193" i="2"/>
  <c r="N195" i="2"/>
  <c r="N197" i="2"/>
  <c r="N201" i="2"/>
  <c r="N203" i="2"/>
  <c r="N207" i="2"/>
  <c r="N211" i="2"/>
  <c r="N219" i="2"/>
  <c r="N221" i="2"/>
  <c r="N223" i="2"/>
  <c r="N225" i="2"/>
  <c r="N233" i="2"/>
  <c r="N235" i="2"/>
  <c r="N241" i="2"/>
  <c r="N243" i="2"/>
  <c r="N245" i="2"/>
  <c r="N247" i="2"/>
  <c r="N249" i="2"/>
  <c r="N251" i="2"/>
  <c r="N253" i="2"/>
  <c r="N255" i="2"/>
  <c r="N257" i="2"/>
  <c r="N259" i="2"/>
  <c r="N261" i="2"/>
  <c r="N267" i="2"/>
  <c r="N279" i="2"/>
  <c r="N281" i="2"/>
  <c r="N283" i="2"/>
  <c r="N291" i="2"/>
  <c r="N293" i="2"/>
  <c r="N299" i="2"/>
  <c r="N301" i="2"/>
  <c r="N303" i="2"/>
  <c r="N305" i="2"/>
  <c r="N313" i="2"/>
  <c r="N315" i="2"/>
  <c r="N317" i="2"/>
  <c r="M325" i="2"/>
  <c r="M327" i="2"/>
  <c r="M329" i="2"/>
  <c r="M331" i="2"/>
  <c r="M333" i="2"/>
  <c r="M335" i="2"/>
  <c r="M337" i="2"/>
  <c r="M339" i="2"/>
  <c r="M341" i="2"/>
  <c r="M343" i="2"/>
  <c r="M345" i="2"/>
  <c r="M347" i="2"/>
  <c r="M349" i="2"/>
  <c r="M351" i="2"/>
  <c r="M353" i="2"/>
  <c r="M355" i="2"/>
  <c r="M357" i="2"/>
  <c r="M359" i="2"/>
  <c r="M361" i="2"/>
  <c r="M363" i="2"/>
  <c r="M365" i="2"/>
  <c r="M367" i="2"/>
  <c r="M369" i="2"/>
  <c r="M371" i="2"/>
  <c r="M373" i="2"/>
  <c r="M375" i="2"/>
  <c r="M377" i="2"/>
  <c r="M379" i="2"/>
  <c r="M381" i="2"/>
  <c r="M383" i="2"/>
  <c r="M385" i="2"/>
  <c r="M387" i="2"/>
  <c r="M389" i="2"/>
  <c r="M391" i="2"/>
  <c r="M393" i="2"/>
  <c r="M395" i="2"/>
  <c r="M397" i="2"/>
  <c r="M399" i="2"/>
  <c r="M401" i="2"/>
  <c r="M403" i="2"/>
  <c r="M405" i="2"/>
  <c r="M407" i="2"/>
  <c r="M409" i="2"/>
  <c r="M411" i="2"/>
  <c r="M413" i="2"/>
  <c r="M415" i="2"/>
  <c r="M417" i="2"/>
  <c r="M419" i="2"/>
  <c r="M421" i="2"/>
  <c r="M423" i="2"/>
  <c r="M425" i="2"/>
  <c r="M427" i="2"/>
  <c r="M429" i="2"/>
  <c r="M431" i="2"/>
  <c r="M433" i="2"/>
  <c r="M435" i="2"/>
  <c r="M437" i="2"/>
  <c r="M439" i="2"/>
  <c r="M441" i="2"/>
  <c r="M443" i="2"/>
  <c r="M445" i="2"/>
  <c r="M447" i="2"/>
  <c r="M449" i="2"/>
  <c r="M451" i="2"/>
  <c r="M453" i="2"/>
  <c r="M455" i="2"/>
  <c r="M457" i="2"/>
  <c r="M459" i="2"/>
  <c r="M461" i="2"/>
  <c r="M463" i="2"/>
  <c r="M465" i="2"/>
  <c r="M467" i="2"/>
  <c r="M469" i="2"/>
  <c r="M471" i="2"/>
  <c r="M473" i="2"/>
  <c r="M475" i="2"/>
  <c r="M477" i="2"/>
  <c r="M479" i="2"/>
  <c r="M481" i="2"/>
  <c r="N326" i="2"/>
  <c r="N328" i="2"/>
  <c r="N330" i="2"/>
  <c r="N332" i="2"/>
  <c r="N334" i="2"/>
  <c r="N342" i="2"/>
  <c r="N344" i="2"/>
  <c r="N346" i="2"/>
  <c r="N348" i="2"/>
  <c r="N350" i="2"/>
  <c r="N358" i="2"/>
  <c r="N360" i="2"/>
  <c r="N368" i="2"/>
  <c r="N372" i="2"/>
  <c r="N374" i="2"/>
  <c r="N376" i="2"/>
  <c r="N378" i="2"/>
  <c r="N380" i="2"/>
  <c r="N382" i="2"/>
  <c r="N390" i="2"/>
  <c r="N392" i="2"/>
  <c r="N398" i="2"/>
  <c r="N400" i="2"/>
  <c r="N402" i="2"/>
  <c r="N410" i="2"/>
  <c r="N412" i="2"/>
  <c r="N414" i="2"/>
  <c r="N416" i="2"/>
  <c r="N418" i="2"/>
  <c r="N420" i="2"/>
  <c r="N422" i="2"/>
  <c r="N424" i="2"/>
  <c r="N426" i="2"/>
  <c r="N428" i="2"/>
  <c r="N436" i="2"/>
  <c r="N438" i="2"/>
  <c r="N440" i="2"/>
  <c r="N442" i="2"/>
  <c r="N450" i="2"/>
  <c r="N452" i="2"/>
  <c r="N454" i="2"/>
  <c r="N458" i="2"/>
  <c r="N460" i="2"/>
  <c r="N462" i="2"/>
  <c r="N464" i="2"/>
  <c r="N468" i="2"/>
  <c r="N472" i="2"/>
  <c r="N482" i="2"/>
  <c r="M24" i="2"/>
  <c r="M38" i="2"/>
  <c r="M52" i="2"/>
  <c r="M88" i="2"/>
  <c r="M102" i="2"/>
  <c r="M116" i="2"/>
  <c r="M140" i="2"/>
  <c r="M172" i="2"/>
  <c r="M204" i="2"/>
  <c r="M238" i="2"/>
  <c r="M252" i="2"/>
  <c r="M22" i="2"/>
  <c r="M26" i="2"/>
  <c r="M30" i="2"/>
  <c r="M40" i="2"/>
  <c r="M44" i="2"/>
  <c r="M48" i="2"/>
  <c r="M50" i="2"/>
  <c r="M54" i="2"/>
  <c r="M72" i="2"/>
  <c r="M76" i="2"/>
  <c r="M98" i="2"/>
  <c r="M100" i="2"/>
  <c r="M108" i="2"/>
  <c r="M112" i="2"/>
  <c r="M118" i="2"/>
  <c r="M122" i="2"/>
  <c r="M126" i="2"/>
  <c r="M130" i="2"/>
  <c r="M132" i="2"/>
  <c r="M134" i="2"/>
  <c r="M138" i="2"/>
  <c r="M142" i="2"/>
  <c r="M146" i="2"/>
  <c r="M150" i="2"/>
  <c r="M158" i="2"/>
  <c r="M162" i="2"/>
  <c r="M166" i="2"/>
  <c r="M170" i="2"/>
  <c r="M174" i="2"/>
  <c r="M178" i="2"/>
  <c r="M182" i="2"/>
  <c r="M186" i="2"/>
  <c r="M192" i="2"/>
  <c r="M196" i="2"/>
  <c r="M202" i="2"/>
  <c r="M206" i="2"/>
  <c r="M210" i="2"/>
  <c r="M224" i="2"/>
  <c r="M230" i="2"/>
  <c r="M232" i="2"/>
  <c r="M236" i="2"/>
  <c r="M242" i="2"/>
  <c r="M246" i="2"/>
  <c r="M250" i="2"/>
  <c r="M258" i="2"/>
  <c r="M280" i="2"/>
  <c r="M284" i="2"/>
  <c r="M286" i="2"/>
  <c r="M292" i="2"/>
  <c r="M298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M45" i="2"/>
  <c r="M47" i="2"/>
  <c r="M49" i="2"/>
  <c r="M51" i="2"/>
  <c r="M53" i="2"/>
  <c r="M55" i="2"/>
  <c r="M57" i="2"/>
  <c r="M59" i="2"/>
  <c r="M61" i="2"/>
  <c r="M63" i="2"/>
  <c r="M65" i="2"/>
  <c r="M67" i="2"/>
  <c r="M69" i="2"/>
  <c r="M71" i="2"/>
  <c r="M73" i="2"/>
  <c r="M75" i="2"/>
  <c r="M77" i="2"/>
  <c r="M79" i="2"/>
  <c r="M81" i="2"/>
  <c r="M83" i="2"/>
  <c r="M85" i="2"/>
  <c r="M87" i="2"/>
  <c r="M89" i="2"/>
  <c r="M91" i="2"/>
  <c r="M93" i="2"/>
  <c r="M95" i="2"/>
  <c r="M97" i="2"/>
  <c r="M18" i="2"/>
  <c r="M34" i="2"/>
  <c r="M36" i="2"/>
  <c r="M42" i="2"/>
  <c r="M58" i="2"/>
  <c r="M62" i="2"/>
  <c r="M66" i="2"/>
  <c r="M68" i="2"/>
  <c r="M74" i="2"/>
  <c r="M80" i="2"/>
  <c r="M82" i="2"/>
  <c r="M86" i="2"/>
  <c r="M90" i="2"/>
  <c r="M94" i="2"/>
  <c r="M104" i="2"/>
  <c r="M106" i="2"/>
  <c r="M114" i="2"/>
  <c r="M144" i="2"/>
  <c r="M148" i="2"/>
  <c r="M154" i="2"/>
  <c r="M160" i="2"/>
  <c r="M164" i="2"/>
  <c r="M176" i="2"/>
  <c r="M180" i="2"/>
  <c r="M190" i="2"/>
  <c r="M194" i="2"/>
  <c r="M198" i="2"/>
  <c r="M208" i="2"/>
  <c r="M212" i="2"/>
  <c r="M214" i="2"/>
  <c r="M218" i="2"/>
  <c r="M222" i="2"/>
  <c r="M226" i="2"/>
  <c r="M228" i="2"/>
  <c r="M234" i="2"/>
  <c r="M244" i="2"/>
  <c r="M248" i="2"/>
  <c r="M256" i="2"/>
  <c r="M260" i="2"/>
  <c r="M262" i="2"/>
  <c r="M264" i="2"/>
  <c r="M266" i="2"/>
  <c r="M270" i="2"/>
  <c r="M272" i="2"/>
  <c r="M274" i="2"/>
  <c r="M276" i="2"/>
  <c r="M278" i="2"/>
  <c r="M282" i="2"/>
  <c r="M290" i="2"/>
  <c r="M294" i="2"/>
  <c r="M296" i="2"/>
  <c r="M300" i="2"/>
  <c r="M306" i="2"/>
  <c r="M308" i="2"/>
  <c r="M310" i="2"/>
  <c r="M312" i="2"/>
  <c r="M314" i="2"/>
  <c r="M316" i="2"/>
  <c r="M318" i="2"/>
  <c r="M320" i="2"/>
  <c r="M322" i="2"/>
  <c r="M324" i="2"/>
  <c r="M326" i="2"/>
  <c r="M328" i="2"/>
  <c r="M330" i="2"/>
  <c r="M332" i="2"/>
  <c r="M334" i="2"/>
  <c r="M336" i="2"/>
  <c r="M338" i="2"/>
  <c r="M340" i="2"/>
  <c r="M342" i="2"/>
  <c r="M344" i="2"/>
  <c r="M346" i="2"/>
  <c r="M348" i="2"/>
  <c r="M350" i="2"/>
  <c r="M352" i="2"/>
  <c r="M354" i="2"/>
  <c r="M356" i="2"/>
  <c r="M358" i="2"/>
  <c r="M360" i="2"/>
  <c r="M362" i="2"/>
  <c r="M364" i="2"/>
  <c r="M366" i="2"/>
  <c r="M368" i="2"/>
  <c r="M370" i="2"/>
  <c r="M372" i="2"/>
  <c r="M374" i="2"/>
  <c r="M376" i="2"/>
  <c r="M378" i="2"/>
  <c r="M380" i="2"/>
  <c r="M382" i="2"/>
  <c r="M384" i="2"/>
  <c r="M386" i="2"/>
  <c r="M388" i="2"/>
  <c r="M390" i="2"/>
  <c r="M392" i="2"/>
  <c r="M394" i="2"/>
  <c r="M396" i="2"/>
  <c r="M398" i="2"/>
  <c r="M400" i="2"/>
  <c r="M402" i="2"/>
  <c r="M404" i="2"/>
  <c r="M406" i="2"/>
  <c r="M408" i="2"/>
  <c r="M410" i="2"/>
  <c r="M412" i="2"/>
  <c r="M414" i="2"/>
  <c r="M416" i="2"/>
  <c r="M418" i="2"/>
  <c r="M420" i="2"/>
  <c r="M422" i="2"/>
  <c r="M424" i="2"/>
  <c r="M426" i="2"/>
  <c r="M428" i="2"/>
  <c r="M430" i="2"/>
  <c r="M432" i="2"/>
  <c r="M434" i="2"/>
  <c r="M436" i="2"/>
  <c r="M438" i="2"/>
  <c r="M440" i="2"/>
  <c r="M442" i="2"/>
  <c r="M444" i="2"/>
  <c r="M446" i="2"/>
  <c r="M448" i="2"/>
  <c r="M450" i="2"/>
  <c r="M452" i="2"/>
  <c r="M454" i="2"/>
  <c r="M456" i="2"/>
  <c r="M458" i="2"/>
  <c r="M460" i="2"/>
  <c r="M462" i="2"/>
  <c r="M464" i="2"/>
  <c r="M466" i="2"/>
  <c r="M468" i="2"/>
  <c r="M470" i="2"/>
  <c r="M472" i="2"/>
  <c r="M474" i="2"/>
  <c r="M476" i="2"/>
  <c r="M478" i="2"/>
  <c r="M480" i="2"/>
  <c r="M482" i="2"/>
  <c r="N319" i="2"/>
  <c r="N323" i="2"/>
  <c r="N327" i="2"/>
  <c r="N329" i="2"/>
  <c r="N331" i="2"/>
  <c r="N333" i="2"/>
  <c r="N343" i="2"/>
  <c r="N347" i="2"/>
  <c r="N349" i="2"/>
  <c r="N355" i="2"/>
  <c r="N357" i="2"/>
  <c r="N359" i="2"/>
  <c r="N371" i="2"/>
  <c r="N375" i="2"/>
  <c r="N379" i="2"/>
  <c r="N381" i="2"/>
  <c r="N383" i="2"/>
  <c r="N389" i="2"/>
  <c r="N391" i="2"/>
  <c r="N393" i="2"/>
  <c r="N399" i="2"/>
  <c r="N403" i="2"/>
  <c r="N411" i="2"/>
  <c r="N413" i="2"/>
  <c r="N415" i="2"/>
  <c r="N417" i="2"/>
  <c r="N419" i="2"/>
  <c r="N421" i="2"/>
  <c r="N423" i="2"/>
  <c r="N425" i="2"/>
  <c r="N427" i="2"/>
  <c r="N435" i="2"/>
  <c r="N439" i="2"/>
  <c r="N449" i="2"/>
  <c r="N453" i="2"/>
  <c r="N455" i="2"/>
  <c r="N459" i="2"/>
  <c r="N461" i="2"/>
  <c r="N463" i="2"/>
  <c r="N475" i="2"/>
  <c r="M99" i="2"/>
  <c r="M101" i="2"/>
  <c r="M103" i="2"/>
  <c r="M105" i="2"/>
  <c r="M107" i="2"/>
  <c r="M109" i="2"/>
  <c r="M111" i="2"/>
  <c r="M113" i="2"/>
  <c r="M115" i="2"/>
  <c r="M117" i="2"/>
  <c r="M119" i="2"/>
  <c r="M121" i="2"/>
  <c r="M123" i="2"/>
  <c r="M125" i="2"/>
  <c r="M127" i="2"/>
  <c r="M129" i="2"/>
  <c r="M131" i="2"/>
  <c r="M133" i="2"/>
  <c r="M135" i="2"/>
  <c r="M137" i="2"/>
  <c r="M139" i="2"/>
  <c r="M141" i="2"/>
  <c r="M143" i="2"/>
  <c r="M145" i="2"/>
  <c r="M147" i="2"/>
  <c r="M149" i="2"/>
  <c r="M151" i="2"/>
  <c r="M153" i="2"/>
  <c r="M155" i="2"/>
  <c r="M157" i="2"/>
  <c r="M159" i="2"/>
  <c r="M161" i="2"/>
  <c r="M163" i="2"/>
  <c r="M165" i="2"/>
  <c r="M167" i="2"/>
  <c r="M169" i="2"/>
  <c r="M171" i="2"/>
  <c r="M173" i="2"/>
  <c r="M175" i="2"/>
  <c r="M177" i="2"/>
  <c r="M179" i="2"/>
  <c r="M181" i="2"/>
  <c r="M183" i="2"/>
  <c r="M185" i="2"/>
  <c r="M187" i="2"/>
  <c r="M189" i="2"/>
  <c r="M191" i="2"/>
  <c r="M193" i="2"/>
  <c r="M195" i="2"/>
  <c r="M197" i="2"/>
  <c r="M199" i="2"/>
  <c r="M201" i="2"/>
  <c r="M203" i="2"/>
  <c r="M205" i="2"/>
  <c r="M207" i="2"/>
  <c r="M209" i="2"/>
  <c r="M211" i="2"/>
  <c r="M213" i="2"/>
  <c r="M215" i="2"/>
  <c r="M217" i="2"/>
  <c r="M219" i="2"/>
  <c r="M221" i="2"/>
  <c r="M223" i="2"/>
  <c r="M225" i="2"/>
  <c r="M227" i="2"/>
  <c r="M229" i="2"/>
  <c r="M231" i="2"/>
  <c r="M233" i="2"/>
  <c r="M235" i="2"/>
  <c r="M237" i="2"/>
  <c r="M239" i="2"/>
  <c r="M247" i="2"/>
  <c r="M249" i="2"/>
  <c r="M251" i="2"/>
  <c r="M253" i="2"/>
  <c r="M255" i="2"/>
  <c r="M263" i="2"/>
  <c r="M265" i="2"/>
  <c r="M267" i="2"/>
  <c r="M269" i="2"/>
  <c r="M271" i="2"/>
  <c r="M279" i="2"/>
  <c r="M281" i="2"/>
  <c r="M283" i="2"/>
  <c r="M285" i="2"/>
  <c r="M287" i="2"/>
  <c r="M295" i="2"/>
  <c r="M297" i="2"/>
  <c r="M299" i="2"/>
  <c r="M301" i="2"/>
  <c r="M303" i="2"/>
  <c r="M311" i="2"/>
  <c r="M313" i="2"/>
  <c r="M315" i="2"/>
  <c r="M317" i="2"/>
  <c r="N17" i="2"/>
  <c r="M17" i="2"/>
  <c r="L483" i="2"/>
  <c r="K483" i="2"/>
  <c r="N246" i="5" l="1"/>
  <c r="Q212" i="6"/>
  <c r="Q131" i="5" s="1"/>
  <c r="Q82" i="6"/>
  <c r="Q22" i="5" s="1"/>
  <c r="Q250" i="6"/>
  <c r="Q304" i="5" s="1"/>
  <c r="Q49" i="6"/>
  <c r="Q104" i="5" s="1"/>
  <c r="O169" i="6"/>
  <c r="Q169" i="6" s="1"/>
  <c r="Q71" i="5" s="1"/>
  <c r="Q126" i="6"/>
  <c r="Q254" i="5" s="1"/>
  <c r="Q85" i="6"/>
  <c r="Q72" i="5" s="1"/>
  <c r="Q28" i="6"/>
  <c r="Q194" i="5" s="1"/>
  <c r="Q101" i="6"/>
  <c r="Q239" i="5" s="1"/>
  <c r="O184" i="6"/>
  <c r="Q184" i="6" s="1"/>
  <c r="Q182" i="5" s="1"/>
  <c r="Q238" i="6"/>
  <c r="Q129" i="5" s="1"/>
  <c r="Q259" i="6"/>
  <c r="Q179" i="5" s="1"/>
  <c r="Q211" i="6"/>
  <c r="Q202" i="5" s="1"/>
  <c r="Q205" i="6"/>
  <c r="Q156" i="5" s="1"/>
  <c r="Q203" i="6"/>
  <c r="Q100" i="5" s="1"/>
  <c r="Q113" i="6"/>
  <c r="Q248" i="5" s="1"/>
  <c r="Q73" i="6"/>
  <c r="Q76" i="5" s="1"/>
  <c r="Q151" i="6"/>
  <c r="Q77" i="5" s="1"/>
  <c r="Q176" i="6"/>
  <c r="Q247" i="5" s="1"/>
  <c r="Q195" i="6"/>
  <c r="Q166" i="5" s="1"/>
  <c r="Q51" i="6"/>
  <c r="Q31" i="5" s="1"/>
  <c r="Q22" i="6"/>
  <c r="Q37" i="5" s="1"/>
  <c r="Q178" i="6"/>
  <c r="Q231" i="5" s="1"/>
  <c r="Q148" i="6"/>
  <c r="Q312" i="5" s="1"/>
  <c r="N71" i="5"/>
  <c r="Q277" i="6"/>
  <c r="Q61" i="5" s="1"/>
  <c r="Q32" i="6"/>
  <c r="Q253" i="5" s="1"/>
  <c r="N264" i="5"/>
  <c r="N237" i="5"/>
  <c r="N140" i="5"/>
  <c r="N78" i="5"/>
  <c r="N172" i="5"/>
  <c r="O239" i="5"/>
  <c r="N152" i="5"/>
  <c r="N36" i="5"/>
  <c r="N307" i="5"/>
  <c r="N267" i="5"/>
  <c r="N46" i="5"/>
  <c r="N259" i="5"/>
  <c r="N302" i="5"/>
  <c r="O61" i="5"/>
  <c r="N300" i="5"/>
  <c r="N310" i="5"/>
  <c r="N102" i="5"/>
  <c r="N94" i="5"/>
  <c r="O22" i="5"/>
  <c r="N249" i="5"/>
  <c r="N149" i="5"/>
  <c r="N309" i="5"/>
  <c r="N174" i="5"/>
  <c r="N138" i="5"/>
  <c r="N82" i="5"/>
  <c r="N65" i="5"/>
  <c r="N268" i="5"/>
  <c r="N131" i="5"/>
  <c r="O99" i="6"/>
  <c r="Q99" i="6" s="1"/>
  <c r="Q261" i="5" s="1"/>
  <c r="N261" i="5"/>
  <c r="N123" i="5"/>
  <c r="N144" i="5"/>
  <c r="O114" i="5"/>
  <c r="O115" i="5"/>
  <c r="O195" i="5"/>
  <c r="N208" i="5"/>
  <c r="N260" i="5"/>
  <c r="O282" i="5"/>
  <c r="O311" i="5"/>
  <c r="O106" i="5"/>
  <c r="O301" i="5"/>
  <c r="O227" i="5"/>
  <c r="N22" i="5"/>
  <c r="O42" i="6"/>
  <c r="Q42" i="6" s="1"/>
  <c r="Q221" i="5" s="1"/>
  <c r="N221" i="5"/>
  <c r="N23" i="5"/>
  <c r="N224" i="5"/>
  <c r="N61" i="5"/>
  <c r="N44" i="5"/>
  <c r="N154" i="5"/>
  <c r="N200" i="5"/>
  <c r="N168" i="5"/>
  <c r="N318" i="5"/>
  <c r="N147" i="5"/>
  <c r="N212" i="5"/>
  <c r="O129" i="5"/>
  <c r="N124" i="5"/>
  <c r="N206" i="5"/>
  <c r="N189" i="5"/>
  <c r="N203" i="5"/>
  <c r="O194" i="5"/>
  <c r="N232" i="5"/>
  <c r="O214" i="5"/>
  <c r="O280" i="6"/>
  <c r="Q280" i="6" s="1"/>
  <c r="Q208" i="5" s="1"/>
  <c r="N130" i="5"/>
  <c r="O155" i="6"/>
  <c r="Q155" i="6" s="1"/>
  <c r="Q224" i="5" s="1"/>
  <c r="O72" i="5"/>
  <c r="O312" i="5"/>
  <c r="N157" i="5"/>
  <c r="N215" i="5"/>
  <c r="N187" i="5"/>
  <c r="O210" i="6"/>
  <c r="Q210" i="6" s="1"/>
  <c r="Q44" i="5" s="1"/>
  <c r="N184" i="5"/>
  <c r="N18" i="5"/>
  <c r="O231" i="5"/>
  <c r="N125" i="5"/>
  <c r="N191" i="5"/>
  <c r="N41" i="5"/>
  <c r="N183" i="5"/>
  <c r="N256" i="5"/>
  <c r="N287" i="5"/>
  <c r="N178" i="5"/>
  <c r="N222" i="5"/>
  <c r="N137" i="5"/>
  <c r="N262" i="5"/>
  <c r="N167" i="5"/>
  <c r="N275" i="5"/>
  <c r="N33" i="5"/>
  <c r="N218" i="5"/>
  <c r="N243" i="5"/>
  <c r="N272" i="5"/>
  <c r="N216" i="5"/>
  <c r="N69" i="5"/>
  <c r="N49" i="5"/>
  <c r="N289" i="5"/>
  <c r="N188" i="5"/>
  <c r="N230" i="5"/>
  <c r="N225" i="5"/>
  <c r="N17" i="5"/>
  <c r="N54" i="5"/>
  <c r="N280" i="5"/>
  <c r="O171" i="6"/>
  <c r="Q171" i="6" s="1"/>
  <c r="Q96" i="5" s="1"/>
  <c r="N96" i="5"/>
  <c r="N254" i="5"/>
  <c r="N291" i="5"/>
  <c r="N72" i="5"/>
  <c r="O278" i="5"/>
  <c r="O91" i="5"/>
  <c r="O70" i="5"/>
  <c r="O92" i="6"/>
  <c r="Q92" i="6" s="1"/>
  <c r="Q19" i="5" s="1"/>
  <c r="N19" i="5"/>
  <c r="N223" i="5"/>
  <c r="O90" i="5"/>
  <c r="O162" i="5"/>
  <c r="O112" i="5"/>
  <c r="O116" i="5"/>
  <c r="O105" i="5"/>
  <c r="O245" i="5"/>
  <c r="N142" i="5"/>
  <c r="N194" i="5"/>
  <c r="N100" i="5"/>
  <c r="N248" i="5"/>
  <c r="N104" i="5"/>
  <c r="N76" i="5"/>
  <c r="N182" i="5"/>
  <c r="N239" i="5"/>
  <c r="N50" i="5"/>
  <c r="O156" i="5"/>
  <c r="N273" i="5"/>
  <c r="N257" i="5"/>
  <c r="N165" i="5"/>
  <c r="O179" i="5"/>
  <c r="N141" i="5"/>
  <c r="N74" i="5"/>
  <c r="O131" i="5"/>
  <c r="N186" i="5"/>
  <c r="N38" i="5"/>
  <c r="N290" i="5"/>
  <c r="O247" i="5"/>
  <c r="N313" i="5"/>
  <c r="N164" i="5"/>
  <c r="N128" i="5"/>
  <c r="O304" i="5"/>
  <c r="N68" i="5"/>
  <c r="O254" i="5"/>
  <c r="O248" i="5"/>
  <c r="O43" i="5"/>
  <c r="N20" i="5"/>
  <c r="N42" i="5"/>
  <c r="N279" i="5"/>
  <c r="N122" i="5"/>
  <c r="O45" i="5"/>
  <c r="N293" i="5"/>
  <c r="O104" i="5"/>
  <c r="O166" i="5"/>
  <c r="N127" i="5"/>
  <c r="N235" i="5"/>
  <c r="N265" i="5"/>
  <c r="N62" i="5"/>
  <c r="N139" i="5"/>
  <c r="N258" i="5"/>
  <c r="O100" i="5"/>
  <c r="N229" i="5"/>
  <c r="O99" i="5"/>
  <c r="N59" i="5"/>
  <c r="N286" i="5"/>
  <c r="N298" i="5"/>
  <c r="O196" i="5"/>
  <c r="N283" i="5"/>
  <c r="N161" i="5"/>
  <c r="N136" i="5"/>
  <c r="N292" i="5"/>
  <c r="N220" i="5"/>
  <c r="N211" i="5"/>
  <c r="N314" i="5"/>
  <c r="N29" i="5"/>
  <c r="N181" i="5"/>
  <c r="N93" i="5"/>
  <c r="N132" i="5"/>
  <c r="N169" i="5"/>
  <c r="N193" i="5"/>
  <c r="N171" i="5"/>
  <c r="N80" i="5"/>
  <c r="O37" i="5"/>
  <c r="O134" i="5"/>
  <c r="N294" i="5"/>
  <c r="N103" i="5"/>
  <c r="N57" i="5"/>
  <c r="N198" i="5"/>
  <c r="N163" i="5"/>
  <c r="N92" i="5"/>
  <c r="N271" i="5"/>
  <c r="N250" i="5"/>
  <c r="N135" i="5"/>
  <c r="N98" i="5"/>
  <c r="O277" i="5"/>
  <c r="O269" i="5"/>
  <c r="O306" i="5"/>
  <c r="O109" i="5"/>
  <c r="N129" i="5"/>
  <c r="N179" i="5"/>
  <c r="O107" i="5"/>
  <c r="O270" i="5"/>
  <c r="O110" i="5"/>
  <c r="O276" i="5"/>
  <c r="O270" i="6"/>
  <c r="Q270" i="6" s="1"/>
  <c r="Q308" i="5" s="1"/>
  <c r="N308" i="5"/>
  <c r="O217" i="5"/>
  <c r="N202" i="5"/>
  <c r="N156" i="5"/>
  <c r="N231" i="5"/>
  <c r="N312" i="5"/>
  <c r="N150" i="5"/>
  <c r="O246" i="5"/>
  <c r="O76" i="5"/>
  <c r="N67" i="5"/>
  <c r="N284" i="5"/>
  <c r="N213" i="5"/>
  <c r="N175" i="5"/>
  <c r="N209" i="5"/>
  <c r="N48" i="5"/>
  <c r="N238" i="5"/>
  <c r="N244" i="5"/>
  <c r="N226" i="5"/>
  <c r="O202" i="5"/>
  <c r="N52" i="5"/>
  <c r="N101" i="5"/>
  <c r="N190" i="5"/>
  <c r="N242" i="5"/>
  <c r="N28" i="5"/>
  <c r="O253" i="5"/>
  <c r="N201" i="5"/>
  <c r="N285" i="5"/>
  <c r="N53" i="5"/>
  <c r="N303" i="5"/>
  <c r="N148" i="5"/>
  <c r="O86" i="6"/>
  <c r="Q86" i="6" s="1"/>
  <c r="Q260" i="5" s="1"/>
  <c r="N35" i="5"/>
  <c r="N145" i="5"/>
  <c r="N143" i="5"/>
  <c r="N288" i="5"/>
  <c r="N34" i="5"/>
  <c r="N146" i="5"/>
  <c r="N207" i="5"/>
  <c r="N197" i="5"/>
  <c r="N153" i="5"/>
  <c r="N180" i="5"/>
  <c r="O84" i="5"/>
  <c r="O31" i="5"/>
  <c r="O88" i="6"/>
  <c r="Q88" i="6" s="1"/>
  <c r="Q23" i="5" s="1"/>
  <c r="N170" i="5"/>
  <c r="N126" i="5"/>
  <c r="N210" i="5"/>
  <c r="N133" i="5"/>
  <c r="N111" i="5"/>
  <c r="N251" i="5"/>
  <c r="N151" i="5"/>
  <c r="O24" i="5"/>
  <c r="N240" i="5"/>
  <c r="N66" i="5"/>
  <c r="N64" i="5"/>
  <c r="N30" i="5"/>
  <c r="N199" i="5"/>
  <c r="N95" i="5"/>
  <c r="N108" i="5"/>
  <c r="N204" i="5"/>
  <c r="N176" i="5"/>
  <c r="N263" i="5"/>
  <c r="N32" i="5"/>
  <c r="N47" i="5"/>
  <c r="N77" i="5"/>
  <c r="N159" i="5"/>
  <c r="N205" i="5"/>
  <c r="N192" i="5"/>
  <c r="N299" i="5"/>
  <c r="N160" i="5"/>
  <c r="O79" i="5"/>
  <c r="N21" i="5"/>
  <c r="O128" i="6"/>
  <c r="Q128" i="6" s="1"/>
  <c r="Q252" i="5" s="1"/>
  <c r="N252" i="5"/>
  <c r="N228" i="5"/>
  <c r="N40" i="5"/>
  <c r="O173" i="5"/>
  <c r="O97" i="5"/>
  <c r="O219" i="5"/>
  <c r="O113" i="5"/>
  <c r="N247" i="5"/>
  <c r="O58" i="5"/>
  <c r="O305" i="5"/>
  <c r="O255" i="5"/>
  <c r="O281" i="5"/>
  <c r="O243" i="6"/>
  <c r="Q243" i="6" s="1"/>
  <c r="Q177" i="5" s="1"/>
  <c r="N177" i="5"/>
  <c r="N166" i="5"/>
  <c r="N31" i="5"/>
  <c r="N37" i="5"/>
  <c r="N304" i="5"/>
  <c r="N253" i="5"/>
  <c r="O62" i="6"/>
  <c r="Q62" i="6" s="1"/>
  <c r="Q144" i="5" s="1"/>
  <c r="O26" i="6"/>
  <c r="Q26" i="6" s="1"/>
  <c r="Q228" i="5" s="1"/>
  <c r="O136" i="6"/>
  <c r="Q136" i="6" s="1"/>
  <c r="Q142" i="5" s="1"/>
  <c r="O117" i="6"/>
  <c r="Q117" i="6" s="1"/>
  <c r="Q223" i="5" s="1"/>
  <c r="O161" i="6"/>
  <c r="Q161" i="6" s="1"/>
  <c r="Q135" i="5" s="1"/>
  <c r="O232" i="6"/>
  <c r="Q232" i="6" s="1"/>
  <c r="Q40" i="5" s="1"/>
  <c r="O57" i="6"/>
  <c r="Q57" i="6" s="1"/>
  <c r="Q250" i="5" s="1"/>
  <c r="O219" i="6"/>
  <c r="Q219" i="6" s="1"/>
  <c r="Q291" i="5" s="1"/>
  <c r="O112" i="6"/>
  <c r="Q112" i="6" s="1"/>
  <c r="Q21" i="5" s="1"/>
  <c r="O252" i="6"/>
  <c r="Q252" i="6" s="1"/>
  <c r="Q271" i="5" s="1"/>
  <c r="O224" i="6"/>
  <c r="Q224" i="6" s="1"/>
  <c r="Q123" i="5" s="1"/>
  <c r="O177" i="6"/>
  <c r="Q177" i="6" s="1"/>
  <c r="Q98" i="5" s="1"/>
  <c r="O150" i="6"/>
  <c r="Q150" i="6" s="1"/>
  <c r="Q164" i="5" s="1"/>
  <c r="O279" i="6"/>
  <c r="Q279" i="6" s="1"/>
  <c r="Q50" i="5" s="1"/>
  <c r="O197" i="6"/>
  <c r="Q197" i="6" s="1"/>
  <c r="Q68" i="5" s="1"/>
  <c r="O93" i="6"/>
  <c r="Q93" i="6" s="1"/>
  <c r="Q237" i="5" s="1"/>
  <c r="O119" i="6"/>
  <c r="Q119" i="6" s="1"/>
  <c r="Q206" i="5" s="1"/>
  <c r="O256" i="6"/>
  <c r="Q256" i="6" s="1"/>
  <c r="Q303" i="5" s="1"/>
  <c r="O66" i="6"/>
  <c r="Q66" i="6" s="1"/>
  <c r="Q232" i="5" s="1"/>
  <c r="O204" i="6"/>
  <c r="Q204" i="6" s="1"/>
  <c r="Q145" i="5" s="1"/>
  <c r="O228" i="6"/>
  <c r="Q228" i="6" s="1"/>
  <c r="Q154" i="5" s="1"/>
  <c r="O218" i="6"/>
  <c r="Q218" i="6" s="1"/>
  <c r="Q52" i="5" s="1"/>
  <c r="O240" i="6"/>
  <c r="Q240" i="6" s="1"/>
  <c r="Q200" i="5" s="1"/>
  <c r="O174" i="6"/>
  <c r="Q174" i="6" s="1"/>
  <c r="Q101" i="5" s="1"/>
  <c r="O104" i="6"/>
  <c r="Q104" i="6" s="1"/>
  <c r="Q168" i="5" s="1"/>
  <c r="O30" i="6"/>
  <c r="Q30" i="6" s="1"/>
  <c r="Q190" i="5" s="1"/>
  <c r="O76" i="6"/>
  <c r="Q76" i="6" s="1"/>
  <c r="Q318" i="5" s="1"/>
  <c r="O50" i="6"/>
  <c r="Q50" i="6" s="1"/>
  <c r="Q242" i="5" s="1"/>
  <c r="O167" i="6"/>
  <c r="Q167" i="6" s="1"/>
  <c r="Q147" i="5" s="1"/>
  <c r="O98" i="6"/>
  <c r="Q98" i="6" s="1"/>
  <c r="Q28" i="5" s="1"/>
  <c r="O29" i="6"/>
  <c r="Q29" i="6" s="1"/>
  <c r="Q212" i="5" s="1"/>
  <c r="O264" i="6"/>
  <c r="Q264" i="6" s="1"/>
  <c r="Q201" i="5" s="1"/>
  <c r="O110" i="6"/>
  <c r="Q110" i="6" s="1"/>
  <c r="Q20" i="5" s="1"/>
  <c r="O54" i="6"/>
  <c r="Q54" i="6" s="1"/>
  <c r="Q273" i="5" s="1"/>
  <c r="O209" i="6"/>
  <c r="Q209" i="6" s="1"/>
  <c r="Q42" i="5" s="1"/>
  <c r="O69" i="6"/>
  <c r="Q69" i="6" s="1"/>
  <c r="Q140" i="5" s="1"/>
  <c r="O103" i="6"/>
  <c r="Q103" i="6" s="1"/>
  <c r="Q279" i="5" s="1"/>
  <c r="O48" i="6"/>
  <c r="Q48" i="6" s="1"/>
  <c r="Q284" i="5" s="1"/>
  <c r="O220" i="6"/>
  <c r="Q220" i="6" s="1"/>
  <c r="Q122" i="5" s="1"/>
  <c r="O158" i="6"/>
  <c r="Q158" i="6" s="1"/>
  <c r="Q78" i="5" s="1"/>
  <c r="O95" i="6"/>
  <c r="Q95" i="6" s="1"/>
  <c r="Q172" i="5" s="1"/>
  <c r="O65" i="6"/>
  <c r="Q65" i="6" s="1"/>
  <c r="Q293" i="5" s="1"/>
  <c r="O125" i="6"/>
  <c r="Q125" i="6" s="1"/>
  <c r="Q257" i="5" s="1"/>
  <c r="O166" i="6"/>
  <c r="Q166" i="6" s="1"/>
  <c r="Q143" i="5" s="1"/>
  <c r="O230" i="6"/>
  <c r="Q230" i="6" s="1"/>
  <c r="Q130" i="5" s="1"/>
  <c r="O263" i="6"/>
  <c r="Q263" i="6" s="1"/>
  <c r="Q127" i="5" s="1"/>
  <c r="O201" i="6"/>
  <c r="Q201" i="6" s="1"/>
  <c r="Q152" i="5" s="1"/>
  <c r="O122" i="6"/>
  <c r="Q122" i="6" s="1"/>
  <c r="Q235" i="5" s="1"/>
  <c r="O35" i="6"/>
  <c r="Q35" i="6" s="1"/>
  <c r="Q146" i="5" s="1"/>
  <c r="O199" i="6"/>
  <c r="Q199" i="6" s="1"/>
  <c r="Q62" i="5" s="1"/>
  <c r="O123" i="6"/>
  <c r="Q123" i="6" s="1"/>
  <c r="Q139" i="5" s="1"/>
  <c r="O200" i="6"/>
  <c r="Q200" i="6" s="1"/>
  <c r="Q175" i="5" s="1"/>
  <c r="O198" i="6"/>
  <c r="Q198" i="6" s="1"/>
  <c r="Q258" i="5" s="1"/>
  <c r="O124" i="6"/>
  <c r="Q124" i="6" s="1"/>
  <c r="Q307" i="5" s="1"/>
  <c r="O187" i="6"/>
  <c r="Q187" i="6" s="1"/>
  <c r="Q187" i="5" s="1"/>
  <c r="O231" i="6"/>
  <c r="Q231" i="6" s="1"/>
  <c r="Q180" i="5" s="1"/>
  <c r="O183" i="6"/>
  <c r="Q183" i="6" s="1"/>
  <c r="Q74" i="5" s="1"/>
  <c r="O162" i="6"/>
  <c r="Q162" i="6" s="1"/>
  <c r="Q209" i="5" s="1"/>
  <c r="O258" i="6"/>
  <c r="Q258" i="6" s="1"/>
  <c r="Q59" i="5" s="1"/>
  <c r="O105" i="6"/>
  <c r="Q105" i="6" s="1"/>
  <c r="Q286" i="5" s="1"/>
  <c r="O63" i="6"/>
  <c r="Q63" i="6" s="1"/>
  <c r="Q267" i="5" s="1"/>
  <c r="O83" i="6"/>
  <c r="Q83" i="6" s="1"/>
  <c r="Q298" i="5" s="1"/>
  <c r="O217" i="6"/>
  <c r="Q217" i="6" s="1"/>
  <c r="Q46" i="5" s="1"/>
  <c r="O139" i="6"/>
  <c r="Q139" i="6" s="1"/>
  <c r="Q191" i="5" s="1"/>
  <c r="O45" i="6"/>
  <c r="Q45" i="6" s="1"/>
  <c r="Q210" i="5" s="1"/>
  <c r="O266" i="6"/>
  <c r="Q266" i="6" s="1"/>
  <c r="Q283" i="5" s="1"/>
  <c r="O115" i="6"/>
  <c r="Q115" i="6" s="1"/>
  <c r="Q186" i="5" s="1"/>
  <c r="O202" i="6"/>
  <c r="Q202" i="6" s="1"/>
  <c r="Q161" i="5" s="1"/>
  <c r="O214" i="6"/>
  <c r="Q214" i="6" s="1"/>
  <c r="Q38" i="5" s="1"/>
  <c r="O249" i="6"/>
  <c r="Q249" i="6" s="1"/>
  <c r="Q136" i="5" s="1"/>
  <c r="O130" i="6"/>
  <c r="Q130" i="6" s="1"/>
  <c r="Q259" i="5" s="1"/>
  <c r="O133" i="6"/>
  <c r="Q133" i="6" s="1"/>
  <c r="Q292" i="5" s="1"/>
  <c r="O39" i="6"/>
  <c r="Q39" i="6" s="1"/>
  <c r="Q238" i="5" s="1"/>
  <c r="O60" i="6"/>
  <c r="Q60" i="6" s="1"/>
  <c r="Q220" i="5" s="1"/>
  <c r="O255" i="6"/>
  <c r="Q255" i="6" s="1"/>
  <c r="Q302" i="5" s="1"/>
  <c r="O149" i="6"/>
  <c r="Q149" i="6" s="1"/>
  <c r="Q211" i="5" s="1"/>
  <c r="O53" i="6"/>
  <c r="Q53" i="6" s="1"/>
  <c r="Q290" i="5" s="1"/>
  <c r="O44" i="6"/>
  <c r="Q44" i="6" s="1"/>
  <c r="Q314" i="5" s="1"/>
  <c r="O185" i="6"/>
  <c r="Q185" i="6" s="1"/>
  <c r="Q29" i="5" s="1"/>
  <c r="O168" i="6"/>
  <c r="Q168" i="6" s="1"/>
  <c r="Q244" i="5" s="1"/>
  <c r="O237" i="6"/>
  <c r="Q237" i="6" s="1"/>
  <c r="Q181" i="5" s="1"/>
  <c r="O106" i="6"/>
  <c r="Q106" i="6" s="1"/>
  <c r="Q300" i="5" s="1"/>
  <c r="O121" i="6"/>
  <c r="Q121" i="6" s="1"/>
  <c r="Q93" i="5" s="1"/>
  <c r="O23" i="6"/>
  <c r="Q23" i="6" s="1"/>
  <c r="Q310" i="5" s="1"/>
  <c r="O247" i="6"/>
  <c r="Q247" i="6" s="1"/>
  <c r="Q132" i="5" s="1"/>
  <c r="O173" i="6"/>
  <c r="Q173" i="6" s="1"/>
  <c r="Q313" i="5" s="1"/>
  <c r="O140" i="6"/>
  <c r="Q140" i="6" s="1"/>
  <c r="Q169" i="5" s="1"/>
  <c r="O179" i="6"/>
  <c r="Q179" i="6" s="1"/>
  <c r="Q226" i="5" s="1"/>
  <c r="O97" i="6"/>
  <c r="Q97" i="6" s="1"/>
  <c r="Q193" i="5" s="1"/>
  <c r="O131" i="6"/>
  <c r="Q131" i="6" s="1"/>
  <c r="Q102" i="5" s="1"/>
  <c r="O90" i="6"/>
  <c r="Q90" i="6" s="1"/>
  <c r="Q171" i="5" s="1"/>
  <c r="O89" i="6"/>
  <c r="Q89" i="6" s="1"/>
  <c r="Q94" i="5" s="1"/>
  <c r="O163" i="6"/>
  <c r="Q163" i="6" s="1"/>
  <c r="Q32" i="5" s="1"/>
  <c r="O242" i="6"/>
  <c r="Q242" i="6" s="1"/>
  <c r="Q49" i="5" s="1"/>
  <c r="O31" i="6"/>
  <c r="Q31" i="6" s="1"/>
  <c r="Q47" i="5" s="1"/>
  <c r="O151" i="6"/>
  <c r="O142" i="6"/>
  <c r="Q142" i="6" s="1"/>
  <c r="Q289" i="5" s="1"/>
  <c r="O100" i="6"/>
  <c r="Q100" i="6" s="1"/>
  <c r="Q159" i="5" s="1"/>
  <c r="O40" i="6"/>
  <c r="Q40" i="6" s="1"/>
  <c r="Q309" i="5" s="1"/>
  <c r="O227" i="6"/>
  <c r="Q227" i="6" s="1"/>
  <c r="Q103" i="5" s="1"/>
  <c r="O261" i="6"/>
  <c r="Q261" i="6" s="1"/>
  <c r="Q174" i="5" s="1"/>
  <c r="O143" i="6"/>
  <c r="Q143" i="6" s="1"/>
  <c r="Q57" i="5" s="1"/>
  <c r="O55" i="6"/>
  <c r="Q55" i="6" s="1"/>
  <c r="Q138" i="5" s="1"/>
  <c r="O190" i="6"/>
  <c r="Q190" i="6" s="1"/>
  <c r="Q198" i="5" s="1"/>
  <c r="O246" i="6"/>
  <c r="Q246" i="6" s="1"/>
  <c r="Q82" i="5" s="1"/>
  <c r="O241" i="6"/>
  <c r="Q241" i="6" s="1"/>
  <c r="Q163" i="5" s="1"/>
  <c r="O134" i="6"/>
  <c r="Q134" i="6" s="1"/>
  <c r="Q65" i="5" s="1"/>
  <c r="O154" i="6"/>
  <c r="Q154" i="6" s="1"/>
  <c r="Q92" i="5" s="1"/>
  <c r="O193" i="6"/>
  <c r="Q193" i="6" s="1"/>
  <c r="Q268" i="5" s="1"/>
  <c r="O208" i="6"/>
  <c r="Q208" i="6" s="1"/>
  <c r="Q128" i="5" s="1"/>
  <c r="O68" i="6"/>
  <c r="Q68" i="6" s="1"/>
  <c r="Q264" i="5" s="1"/>
  <c r="O265" i="6"/>
  <c r="Q265" i="6" s="1"/>
  <c r="Q124" i="5" s="1"/>
  <c r="O116" i="6"/>
  <c r="Q116" i="6" s="1"/>
  <c r="Q189" i="5" s="1"/>
  <c r="O191" i="6"/>
  <c r="Q191" i="6" s="1"/>
  <c r="Q148" i="5" s="1"/>
  <c r="O59" i="6"/>
  <c r="Q59" i="6" s="1"/>
  <c r="Q35" i="5" s="1"/>
  <c r="O61" i="6"/>
  <c r="Q61" i="6" s="1"/>
  <c r="Q213" i="5" s="1"/>
  <c r="O94" i="6"/>
  <c r="Q94" i="6" s="1"/>
  <c r="Q34" i="5" s="1"/>
  <c r="O17" i="6"/>
  <c r="Q17" i="6" s="1"/>
  <c r="Q36" i="5" s="1"/>
  <c r="O226" i="6"/>
  <c r="Q226" i="6" s="1"/>
  <c r="Q165" i="5" s="1"/>
  <c r="O27" i="6"/>
  <c r="Q27" i="6" s="1"/>
  <c r="Q157" i="5" s="1"/>
  <c r="O239" i="6"/>
  <c r="Q239" i="6" s="1"/>
  <c r="Q215" i="5" s="1"/>
  <c r="O107" i="6"/>
  <c r="Q107" i="6" s="1"/>
  <c r="Q141" i="5" s="1"/>
  <c r="O127" i="6"/>
  <c r="Q127" i="6" s="1"/>
  <c r="Q184" i="5" s="1"/>
  <c r="O170" i="6"/>
  <c r="Q170" i="6" s="1"/>
  <c r="Q18" i="5" s="1"/>
  <c r="O132" i="6"/>
  <c r="Q132" i="6" s="1"/>
  <c r="Q170" i="5" s="1"/>
  <c r="O262" i="6"/>
  <c r="Q262" i="6" s="1"/>
  <c r="Q125" i="5" s="1"/>
  <c r="O257" i="6"/>
  <c r="Q257" i="6" s="1"/>
  <c r="Q126" i="5" s="1"/>
  <c r="O129" i="6"/>
  <c r="Q129" i="6" s="1"/>
  <c r="Q48" i="5" s="1"/>
  <c r="O84" i="6"/>
  <c r="Q84" i="6" s="1"/>
  <c r="Q41" i="5" s="1"/>
  <c r="O206" i="6"/>
  <c r="Q206" i="6" s="1"/>
  <c r="Q133" i="5" s="1"/>
  <c r="O244" i="6"/>
  <c r="Q244" i="6" s="1"/>
  <c r="Q183" i="5" s="1"/>
  <c r="O108" i="6"/>
  <c r="Q108" i="6" s="1"/>
  <c r="Q111" i="5" s="1"/>
  <c r="O67" i="6"/>
  <c r="Q67" i="6" s="1"/>
  <c r="Q256" i="5" s="1"/>
  <c r="O175" i="6"/>
  <c r="Q175" i="6" s="1"/>
  <c r="Q251" i="5" s="1"/>
  <c r="O37" i="6"/>
  <c r="Q37" i="6" s="1"/>
  <c r="Q287" i="5" s="1"/>
  <c r="O36" i="6"/>
  <c r="Q36" i="6" s="1"/>
  <c r="Q151" i="5" s="1"/>
  <c r="O180" i="6"/>
  <c r="Q180" i="6" s="1"/>
  <c r="Q178" i="5" s="1"/>
  <c r="O182" i="6"/>
  <c r="Q182" i="6" s="1"/>
  <c r="Q222" i="5" s="1"/>
  <c r="O189" i="6"/>
  <c r="Q189" i="6" s="1"/>
  <c r="Q240" i="5" s="1"/>
  <c r="O229" i="6"/>
  <c r="Q229" i="6" s="1"/>
  <c r="Q137" i="5" s="1"/>
  <c r="O118" i="6"/>
  <c r="Q118" i="6" s="1"/>
  <c r="Q66" i="5" s="1"/>
  <c r="O109" i="6"/>
  <c r="Q109" i="6" s="1"/>
  <c r="Q262" i="5" s="1"/>
  <c r="O71" i="6"/>
  <c r="Q71" i="6" s="1"/>
  <c r="Q64" i="5" s="1"/>
  <c r="O236" i="6"/>
  <c r="Q236" i="6" s="1"/>
  <c r="Q167" i="5" s="1"/>
  <c r="O64" i="6"/>
  <c r="Q64" i="6" s="1"/>
  <c r="Q30" i="5" s="1"/>
  <c r="O38" i="6"/>
  <c r="Q38" i="6" s="1"/>
  <c r="Q275" i="5" s="1"/>
  <c r="O159" i="6"/>
  <c r="Q159" i="6" s="1"/>
  <c r="Q199" i="5" s="1"/>
  <c r="O33" i="6"/>
  <c r="Q33" i="6" s="1"/>
  <c r="Q33" i="5" s="1"/>
  <c r="O96" i="6"/>
  <c r="Q96" i="6" s="1"/>
  <c r="Q95" i="5" s="1"/>
  <c r="O160" i="6"/>
  <c r="Q160" i="6" s="1"/>
  <c r="Q218" i="5" s="1"/>
  <c r="O207" i="6"/>
  <c r="Q207" i="6" s="1"/>
  <c r="Q108" i="5" s="1"/>
  <c r="O141" i="6"/>
  <c r="Q141" i="6" s="1"/>
  <c r="Q243" i="5" s="1"/>
  <c r="O213" i="6"/>
  <c r="Q213" i="6" s="1"/>
  <c r="Q204" i="5" s="1"/>
  <c r="O41" i="6"/>
  <c r="Q41" i="6" s="1"/>
  <c r="Q272" i="5" s="1"/>
  <c r="O254" i="6"/>
  <c r="Q254" i="6" s="1"/>
  <c r="Q176" i="5" s="1"/>
  <c r="O225" i="6"/>
  <c r="Q225" i="6" s="1"/>
  <c r="Q216" i="5" s="1"/>
  <c r="O21" i="6"/>
  <c r="Q21" i="6" s="1"/>
  <c r="Q263" i="5" s="1"/>
  <c r="O80" i="6"/>
  <c r="Q80" i="6" s="1"/>
  <c r="Q69" i="5" s="1"/>
  <c r="O253" i="6"/>
  <c r="Q253" i="6" s="1"/>
  <c r="Q80" i="5" s="1"/>
  <c r="O144" i="6"/>
  <c r="Q144" i="6" s="1"/>
  <c r="Q249" i="5" s="1"/>
  <c r="O58" i="6"/>
  <c r="Q58" i="6" s="1"/>
  <c r="Q149" i="5" s="1"/>
  <c r="O77" i="6"/>
  <c r="Q77" i="6" s="1"/>
  <c r="Q294" i="5" s="1"/>
  <c r="O79" i="6"/>
  <c r="Q79" i="6" s="1"/>
  <c r="Q188" i="5" s="1"/>
  <c r="O234" i="6"/>
  <c r="Q234" i="6" s="1"/>
  <c r="Q205" i="5" s="1"/>
  <c r="O192" i="6"/>
  <c r="Q192" i="6" s="1"/>
  <c r="Q230" i="5" s="1"/>
  <c r="O146" i="6"/>
  <c r="Q146" i="6" s="1"/>
  <c r="Q192" i="5" s="1"/>
  <c r="O223" i="6"/>
  <c r="Q223" i="6" s="1"/>
  <c r="Q225" i="5" s="1"/>
  <c r="O157" i="6"/>
  <c r="Q157" i="6" s="1"/>
  <c r="Q299" i="5" s="1"/>
  <c r="O138" i="6"/>
  <c r="Q138" i="6" s="1"/>
  <c r="Q17" i="5" s="1"/>
  <c r="O196" i="6"/>
  <c r="Q196" i="6" s="1"/>
  <c r="Q160" i="5" s="1"/>
  <c r="O78" i="6"/>
  <c r="Q78" i="6" s="1"/>
  <c r="Q54" i="5" s="1"/>
  <c r="O87" i="6"/>
  <c r="Q87" i="6" s="1"/>
  <c r="Q280" i="5" s="1"/>
  <c r="O81" i="6"/>
  <c r="Q81" i="6" s="1"/>
  <c r="Q150" i="5" s="1"/>
  <c r="O70" i="6"/>
  <c r="Q70" i="6" s="1"/>
  <c r="Q67" i="5" s="1"/>
  <c r="O20" i="6"/>
  <c r="Q20" i="6" s="1"/>
  <c r="Q285" i="5" s="1"/>
  <c r="O25" i="6"/>
  <c r="Q25" i="6" s="1"/>
  <c r="Q53" i="5" s="1"/>
  <c r="O268" i="6"/>
  <c r="Q268" i="6" s="1"/>
  <c r="Q203" i="5" s="1"/>
  <c r="O47" i="6"/>
  <c r="Q47" i="6" s="1"/>
  <c r="Q288" i="5" s="1"/>
  <c r="O24" i="6"/>
  <c r="Q24" i="6" s="1"/>
  <c r="Q265" i="5" s="1"/>
  <c r="O111" i="6"/>
  <c r="Q111" i="6" s="1"/>
  <c r="Q207" i="5" s="1"/>
  <c r="O72" i="6"/>
  <c r="Q72" i="6" s="1"/>
  <c r="Q197" i="5" s="1"/>
  <c r="O165" i="6"/>
  <c r="Q165" i="6" s="1"/>
  <c r="Q153" i="5" s="1"/>
  <c r="O135" i="6"/>
  <c r="Q135" i="6" s="1"/>
  <c r="Q229" i="5" s="1"/>
  <c r="K13" i="2"/>
  <c r="N483" i="2"/>
  <c r="N13" i="2" s="1"/>
  <c r="L13" i="2"/>
  <c r="M483" i="2"/>
  <c r="M13" i="2" s="1"/>
  <c r="N5" i="2"/>
  <c r="N3" i="2"/>
  <c r="N2" i="2"/>
  <c r="N4" i="2"/>
  <c r="O182" i="5" l="1"/>
  <c r="O71" i="5"/>
  <c r="O265" i="5"/>
  <c r="O188" i="5"/>
  <c r="O199" i="5"/>
  <c r="O287" i="5"/>
  <c r="O165" i="5"/>
  <c r="O138" i="5"/>
  <c r="O171" i="5"/>
  <c r="O302" i="5"/>
  <c r="O59" i="5"/>
  <c r="O152" i="5"/>
  <c r="O42" i="5"/>
  <c r="O123" i="5"/>
  <c r="O23" i="5"/>
  <c r="O160" i="5"/>
  <c r="O272" i="5"/>
  <c r="O275" i="5"/>
  <c r="O133" i="5"/>
  <c r="O128" i="5"/>
  <c r="O159" i="5"/>
  <c r="O313" i="5"/>
  <c r="O136" i="5"/>
  <c r="O298" i="5"/>
  <c r="O62" i="5"/>
  <c r="O284" i="5"/>
  <c r="O28" i="5"/>
  <c r="O50" i="5"/>
  <c r="O96" i="5"/>
  <c r="O229" i="5"/>
  <c r="O225" i="5"/>
  <c r="O108" i="5"/>
  <c r="O240" i="5"/>
  <c r="O184" i="5"/>
  <c r="O264" i="5"/>
  <c r="O47" i="5"/>
  <c r="O29" i="5"/>
  <c r="O46" i="5"/>
  <c r="O139" i="5"/>
  <c r="O212" i="5"/>
  <c r="O68" i="5"/>
  <c r="O224" i="5"/>
  <c r="O208" i="5"/>
  <c r="O67" i="5"/>
  <c r="O69" i="5"/>
  <c r="O262" i="5"/>
  <c r="O125" i="5"/>
  <c r="O148" i="5"/>
  <c r="O57" i="5"/>
  <c r="O314" i="5"/>
  <c r="O252" i="5"/>
  <c r="O203" i="5"/>
  <c r="O230" i="5"/>
  <c r="O263" i="5"/>
  <c r="O30" i="5"/>
  <c r="O256" i="5"/>
  <c r="O170" i="5"/>
  <c r="O189" i="5"/>
  <c r="O174" i="5"/>
  <c r="O193" i="5"/>
  <c r="O38" i="5"/>
  <c r="O19" i="5"/>
  <c r="O44" i="5"/>
  <c r="O261" i="5"/>
  <c r="O285" i="5"/>
  <c r="O54" i="5"/>
  <c r="O80" i="5"/>
  <c r="O176" i="5"/>
  <c r="O64" i="5"/>
  <c r="O183" i="5"/>
  <c r="O126" i="5"/>
  <c r="O35" i="5"/>
  <c r="O65" i="5"/>
  <c r="O309" i="5"/>
  <c r="O169" i="5"/>
  <c r="O93" i="5"/>
  <c r="O259" i="5"/>
  <c r="O186" i="5"/>
  <c r="O187" i="5"/>
  <c r="O257" i="5"/>
  <c r="O122" i="5"/>
  <c r="O318" i="5"/>
  <c r="O200" i="5"/>
  <c r="O232" i="5"/>
  <c r="O250" i="5"/>
  <c r="O142" i="5"/>
  <c r="O177" i="5"/>
  <c r="O153" i="5"/>
  <c r="O288" i="5"/>
  <c r="O192" i="5"/>
  <c r="O294" i="5"/>
  <c r="O218" i="5"/>
  <c r="O222" i="5"/>
  <c r="O251" i="5"/>
  <c r="O141" i="5"/>
  <c r="O36" i="5"/>
  <c r="O163" i="5"/>
  <c r="O49" i="5"/>
  <c r="O102" i="5"/>
  <c r="O300" i="5"/>
  <c r="O220" i="5"/>
  <c r="O283" i="5"/>
  <c r="O209" i="5"/>
  <c r="O307" i="5"/>
  <c r="O127" i="5"/>
  <c r="O293" i="5"/>
  <c r="O273" i="5"/>
  <c r="O190" i="5"/>
  <c r="O52" i="5"/>
  <c r="O303" i="5"/>
  <c r="O271" i="5"/>
  <c r="O40" i="5"/>
  <c r="O228" i="5"/>
  <c r="O197" i="5"/>
  <c r="O150" i="5"/>
  <c r="O17" i="5"/>
  <c r="O149" i="5"/>
  <c r="O204" i="5"/>
  <c r="O95" i="5"/>
  <c r="O66" i="5"/>
  <c r="O178" i="5"/>
  <c r="O41" i="5"/>
  <c r="O215" i="5"/>
  <c r="O34" i="5"/>
  <c r="O268" i="5"/>
  <c r="O82" i="5"/>
  <c r="O289" i="5"/>
  <c r="O32" i="5"/>
  <c r="O132" i="5"/>
  <c r="O181" i="5"/>
  <c r="O290" i="5"/>
  <c r="O238" i="5"/>
  <c r="O210" i="5"/>
  <c r="O267" i="5"/>
  <c r="O74" i="5"/>
  <c r="O258" i="5"/>
  <c r="O146" i="5"/>
  <c r="O130" i="5"/>
  <c r="O172" i="5"/>
  <c r="O279" i="5"/>
  <c r="O20" i="5"/>
  <c r="O147" i="5"/>
  <c r="O168" i="5"/>
  <c r="O154" i="5"/>
  <c r="O206" i="5"/>
  <c r="O164" i="5"/>
  <c r="O21" i="5"/>
  <c r="O135" i="5"/>
  <c r="O144" i="5"/>
  <c r="O207" i="5"/>
  <c r="O53" i="5"/>
  <c r="O280" i="5"/>
  <c r="O299" i="5"/>
  <c r="O205" i="5"/>
  <c r="O249" i="5"/>
  <c r="O216" i="5"/>
  <c r="O243" i="5"/>
  <c r="O33" i="5"/>
  <c r="O167" i="5"/>
  <c r="O137" i="5"/>
  <c r="O151" i="5"/>
  <c r="O111" i="5"/>
  <c r="O48" i="5"/>
  <c r="O18" i="5"/>
  <c r="O157" i="5"/>
  <c r="O213" i="5"/>
  <c r="O124" i="5"/>
  <c r="O92" i="5"/>
  <c r="O198" i="5"/>
  <c r="O103" i="5"/>
  <c r="O77" i="5"/>
  <c r="O94" i="5"/>
  <c r="O226" i="5"/>
  <c r="O310" i="5"/>
  <c r="O244" i="5"/>
  <c r="O211" i="5"/>
  <c r="O292" i="5"/>
  <c r="O161" i="5"/>
  <c r="O191" i="5"/>
  <c r="O286" i="5"/>
  <c r="O180" i="5"/>
  <c r="O175" i="5"/>
  <c r="O235" i="5"/>
  <c r="O143" i="5"/>
  <c r="O78" i="5"/>
  <c r="O140" i="5"/>
  <c r="O201" i="5"/>
  <c r="O242" i="5"/>
  <c r="O101" i="5"/>
  <c r="O145" i="5"/>
  <c r="O237" i="5"/>
  <c r="O98" i="5"/>
  <c r="O291" i="5"/>
  <c r="O223" i="5"/>
  <c r="O260" i="5"/>
  <c r="O308" i="5"/>
  <c r="O221" i="5"/>
  <c r="I319" i="6"/>
  <c r="I319" i="5" s="1"/>
  <c r="L13" i="6"/>
  <c r="M319" i="6" l="1"/>
  <c r="M319" i="5" s="1"/>
  <c r="N319" i="6"/>
  <c r="I13" i="6"/>
  <c r="L15" i="1"/>
  <c r="M15" i="1" s="1"/>
  <c r="N15" i="1" s="1"/>
  <c r="L112" i="1"/>
  <c r="L107" i="1"/>
  <c r="L73" i="1"/>
  <c r="L269" i="1"/>
  <c r="L203" i="1"/>
  <c r="L162" i="1"/>
  <c r="L244" i="1"/>
  <c r="L271" i="1"/>
  <c r="L49" i="1"/>
  <c r="N319" i="5" l="1"/>
  <c r="O319" i="6"/>
  <c r="Q319" i="6" s="1"/>
  <c r="Q319" i="5" s="1"/>
  <c r="Q13" i="5" s="1"/>
  <c r="N13" i="6"/>
  <c r="M13" i="6"/>
  <c r="P15" i="1"/>
  <c r="O15" i="1"/>
  <c r="O319" i="5" l="1"/>
  <c r="Q13" i="6"/>
  <c r="O13" i="6"/>
  <c r="L12" i="1"/>
  <c r="I13" i="5"/>
  <c r="K13" i="5"/>
  <c r="J13" i="5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112" i="1"/>
  <c r="M107" i="1"/>
  <c r="M73" i="1"/>
  <c r="M269" i="1"/>
  <c r="M203" i="1"/>
  <c r="M162" i="1"/>
  <c r="M244" i="1"/>
  <c r="M271" i="1"/>
  <c r="M49" i="1"/>
  <c r="M278" i="1"/>
  <c r="M277" i="1"/>
  <c r="M274" i="1"/>
  <c r="M272" i="1"/>
  <c r="M270" i="1"/>
  <c r="M268" i="1"/>
  <c r="M267" i="1"/>
  <c r="M256" i="1"/>
  <c r="M247" i="1"/>
  <c r="M241" i="1"/>
  <c r="M265" i="1"/>
  <c r="M229" i="1"/>
  <c r="M218" i="1"/>
  <c r="M231" i="1"/>
  <c r="M212" i="1"/>
  <c r="M211" i="1"/>
  <c r="M170" i="1"/>
  <c r="M154" i="1"/>
  <c r="M150" i="1"/>
  <c r="M145" i="1"/>
  <c r="M113" i="1"/>
  <c r="M263" i="1"/>
  <c r="M46" i="1"/>
  <c r="M43" i="1"/>
  <c r="M19" i="1"/>
  <c r="M18" i="1"/>
  <c r="N18" i="1" l="1"/>
  <c r="N154" i="1"/>
  <c r="N277" i="1"/>
  <c r="N19" i="1"/>
  <c r="N170" i="1"/>
  <c r="N218" i="1"/>
  <c r="N247" i="1"/>
  <c r="N270" i="1"/>
  <c r="N278" i="1"/>
  <c r="N162" i="1"/>
  <c r="N287" i="1"/>
  <c r="N291" i="1"/>
  <c r="N295" i="1"/>
  <c r="N299" i="1"/>
  <c r="N303" i="1"/>
  <c r="N307" i="1"/>
  <c r="N311" i="1"/>
  <c r="N43" i="1"/>
  <c r="N145" i="1"/>
  <c r="N211" i="1"/>
  <c r="N229" i="1"/>
  <c r="N256" i="1"/>
  <c r="N272" i="1"/>
  <c r="N49" i="1"/>
  <c r="N203" i="1"/>
  <c r="N112" i="1"/>
  <c r="N288" i="1"/>
  <c r="N292" i="1"/>
  <c r="N296" i="1"/>
  <c r="N300" i="1"/>
  <c r="N304" i="1"/>
  <c r="N308" i="1"/>
  <c r="N312" i="1"/>
  <c r="N316" i="1"/>
  <c r="N46" i="1"/>
  <c r="N150" i="1"/>
  <c r="N212" i="1"/>
  <c r="N265" i="1"/>
  <c r="N267" i="1"/>
  <c r="N274" i="1"/>
  <c r="N271" i="1"/>
  <c r="N269" i="1"/>
  <c r="N289" i="1"/>
  <c r="N293" i="1"/>
  <c r="N297" i="1"/>
  <c r="N301" i="1"/>
  <c r="N305" i="1"/>
  <c r="N309" i="1"/>
  <c r="N313" i="1"/>
  <c r="N317" i="1"/>
  <c r="N263" i="1"/>
  <c r="N231" i="1"/>
  <c r="N241" i="1"/>
  <c r="N268" i="1"/>
  <c r="N244" i="1"/>
  <c r="N73" i="1"/>
  <c r="N286" i="1"/>
  <c r="N290" i="1"/>
  <c r="N294" i="1"/>
  <c r="N298" i="1"/>
  <c r="N302" i="1"/>
  <c r="N306" i="1"/>
  <c r="N310" i="1"/>
  <c r="N314" i="1"/>
  <c r="N318" i="1"/>
  <c r="N113" i="1"/>
  <c r="N107" i="1"/>
  <c r="N315" i="1"/>
  <c r="N285" i="1"/>
  <c r="O314" i="1"/>
  <c r="O18" i="1"/>
  <c r="O278" i="1"/>
  <c r="P287" i="1"/>
  <c r="O107" i="1"/>
  <c r="O315" i="1"/>
  <c r="O170" i="1"/>
  <c r="P170" i="1"/>
  <c r="O112" i="1"/>
  <c r="O316" i="1"/>
  <c r="P316" i="1"/>
  <c r="O299" i="1"/>
  <c r="P299" i="1"/>
  <c r="P241" i="1"/>
  <c r="O241" i="1"/>
  <c r="O49" i="1"/>
  <c r="P288" i="1"/>
  <c r="O288" i="1"/>
  <c r="O296" i="1"/>
  <c r="P296" i="1"/>
  <c r="O304" i="1"/>
  <c r="P304" i="1"/>
  <c r="O312" i="1"/>
  <c r="P312" i="1"/>
  <c r="O295" i="1"/>
  <c r="P295" i="1"/>
  <c r="O311" i="1"/>
  <c r="P311" i="1"/>
  <c r="O162" i="1"/>
  <c r="P218" i="1"/>
  <c r="O218" i="1"/>
  <c r="O231" i="1"/>
  <c r="P231" i="1"/>
  <c r="O289" i="1"/>
  <c r="P289" i="1"/>
  <c r="O305" i="1"/>
  <c r="P305" i="1"/>
  <c r="O272" i="1"/>
  <c r="P272" i="1"/>
  <c r="O203" i="1"/>
  <c r="O292" i="1"/>
  <c r="O308" i="1"/>
  <c r="P247" i="1"/>
  <c r="O247" i="1"/>
  <c r="P268" i="1"/>
  <c r="P277" i="1"/>
  <c r="O277" i="1"/>
  <c r="O244" i="1"/>
  <c r="P294" i="1"/>
  <c r="O294" i="1"/>
  <c r="P310" i="1"/>
  <c r="O310" i="1"/>
  <c r="O297" i="1"/>
  <c r="P297" i="1"/>
  <c r="O313" i="1"/>
  <c r="P313" i="1"/>
  <c r="O43" i="1"/>
  <c r="O286" i="1"/>
  <c r="O302" i="1"/>
  <c r="P211" i="1"/>
  <c r="P256" i="1"/>
  <c r="P293" i="1"/>
  <c r="O309" i="1"/>
  <c r="O271" i="1"/>
  <c r="O307" i="1"/>
  <c r="P303" i="1"/>
  <c r="P145" i="1"/>
  <c r="O145" i="1"/>
  <c r="P265" i="1"/>
  <c r="P212" i="1"/>
  <c r="O212" i="1"/>
  <c r="P267" i="1"/>
  <c r="O267" i="1"/>
  <c r="O285" i="1"/>
  <c r="P285" i="1"/>
  <c r="O291" i="1"/>
  <c r="P301" i="1"/>
  <c r="O317" i="1"/>
  <c r="O46" i="1"/>
  <c r="O263" i="1"/>
  <c r="O73" i="1"/>
  <c r="O318" i="1"/>
  <c r="P229" i="1"/>
  <c r="L109" i="1"/>
  <c r="L74" i="1"/>
  <c r="L161" i="1"/>
  <c r="L97" i="1"/>
  <c r="L64" i="1"/>
  <c r="L17" i="1"/>
  <c r="M136" i="1"/>
  <c r="L275" i="1"/>
  <c r="L239" i="1"/>
  <c r="L233" i="1"/>
  <c r="L180" i="1"/>
  <c r="L160" i="1"/>
  <c r="M280" i="1"/>
  <c r="L178" i="1"/>
  <c r="L224" i="1"/>
  <c r="L123" i="1"/>
  <c r="L168" i="1"/>
  <c r="L88" i="1"/>
  <c r="L34" i="1"/>
  <c r="L44" i="1"/>
  <c r="L27" i="1"/>
  <c r="M283" i="1"/>
  <c r="L171" i="1"/>
  <c r="L75" i="1"/>
  <c r="L147" i="1"/>
  <c r="L122" i="1"/>
  <c r="L39" i="1"/>
  <c r="L23" i="1"/>
  <c r="L117" i="1"/>
  <c r="L51" i="1"/>
  <c r="L165" i="1"/>
  <c r="L98" i="1"/>
  <c r="L66" i="1"/>
  <c r="L21" i="1"/>
  <c r="L228" i="1"/>
  <c r="L206" i="1"/>
  <c r="L128" i="1"/>
  <c r="L214" i="1"/>
  <c r="L70" i="1"/>
  <c r="L194" i="1"/>
  <c r="L84" i="1"/>
  <c r="L72" i="1"/>
  <c r="L249" i="1"/>
  <c r="L183" i="1"/>
  <c r="L152" i="1"/>
  <c r="L169" i="1"/>
  <c r="L199" i="1"/>
  <c r="L261" i="1"/>
  <c r="L204" i="1"/>
  <c r="L243" i="1"/>
  <c r="L245" i="1"/>
  <c r="L68" i="1"/>
  <c r="L61" i="1"/>
  <c r="L188" i="1"/>
  <c r="L197" i="1"/>
  <c r="L201" i="1"/>
  <c r="L193" i="1"/>
  <c r="L148" i="1"/>
  <c r="L103" i="1"/>
  <c r="L94" i="1"/>
  <c r="L250" i="1"/>
  <c r="L227" i="1"/>
  <c r="L126" i="1"/>
  <c r="L78" i="1"/>
  <c r="L144" i="1"/>
  <c r="L101" i="1"/>
  <c r="L236" i="1"/>
  <c r="L209" i="1"/>
  <c r="L276" i="1"/>
  <c r="L29" i="1"/>
  <c r="L221" i="1"/>
  <c r="L59" i="1"/>
  <c r="L153" i="1"/>
  <c r="L26" i="1"/>
  <c r="L65" i="1"/>
  <c r="L279" i="1"/>
  <c r="L186" i="1"/>
  <c r="L48" i="1"/>
  <c r="M281" i="1"/>
  <c r="L111" i="1"/>
  <c r="L182" i="1"/>
  <c r="L33" i="1"/>
  <c r="L22" i="1"/>
  <c r="L83" i="1"/>
  <c r="L185" i="1"/>
  <c r="L238" i="1"/>
  <c r="L25" i="1"/>
  <c r="L141" i="1"/>
  <c r="L273" i="1"/>
  <c r="L79" i="1"/>
  <c r="L149" i="1"/>
  <c r="M282" i="1"/>
  <c r="M284" i="1"/>
  <c r="L67" i="1"/>
  <c r="L133" i="1"/>
  <c r="L120" i="1"/>
  <c r="L172" i="1"/>
  <c r="L258" i="1"/>
  <c r="L234" i="1"/>
  <c r="L202" i="1"/>
  <c r="L225" i="1"/>
  <c r="L106" i="1"/>
  <c r="L200" i="1"/>
  <c r="L57" i="1"/>
  <c r="L163" i="1"/>
  <c r="L198" i="1"/>
  <c r="L222" i="1"/>
  <c r="L138" i="1"/>
  <c r="L115" i="1"/>
  <c r="L96" i="1"/>
  <c r="L71" i="1"/>
  <c r="L260" i="1"/>
  <c r="L230" i="1"/>
  <c r="L60" i="1"/>
  <c r="L42" i="1"/>
  <c r="L219" i="1"/>
  <c r="L134" i="1"/>
  <c r="L92" i="1"/>
  <c r="L142" i="1"/>
  <c r="L32" i="1"/>
  <c r="L124" i="1"/>
  <c r="L24" i="1"/>
  <c r="L54" i="1"/>
  <c r="L20" i="1"/>
  <c r="L140" i="1"/>
  <c r="L40" i="1"/>
  <c r="L81" i="1"/>
  <c r="L63" i="1"/>
  <c r="L93" i="1"/>
  <c r="L210" i="1"/>
  <c r="L205" i="1"/>
  <c r="L213" i="1"/>
  <c r="L77" i="1"/>
  <c r="L196" i="1"/>
  <c r="L156" i="1"/>
  <c r="L242" i="1"/>
  <c r="L175" i="1"/>
  <c r="L130" i="1"/>
  <c r="L216" i="1"/>
  <c r="L253" i="1"/>
  <c r="L226" i="1"/>
  <c r="L217" i="1"/>
  <c r="L55" i="1"/>
  <c r="L135" i="1"/>
  <c r="L35" i="1"/>
  <c r="L80" i="1"/>
  <c r="L192" i="1"/>
  <c r="L131" i="1"/>
  <c r="L257" i="1"/>
  <c r="L181" i="1"/>
  <c r="L114" i="1"/>
  <c r="L30" i="1"/>
  <c r="L28" i="1"/>
  <c r="L187" i="1"/>
  <c r="L207" i="1"/>
  <c r="L118" i="1"/>
  <c r="L45" i="1"/>
  <c r="L58" i="1"/>
  <c r="M143" i="1"/>
  <c r="L137" i="1"/>
  <c r="L116" i="1"/>
  <c r="L129" i="1"/>
  <c r="L62" i="1"/>
  <c r="L158" i="1"/>
  <c r="L179" i="1"/>
  <c r="L177" i="1"/>
  <c r="L189" i="1"/>
  <c r="L50" i="1"/>
  <c r="L151" i="1"/>
  <c r="L56" i="1"/>
  <c r="L125" i="1"/>
  <c r="L195" i="1"/>
  <c r="L108" i="1"/>
  <c r="L104" i="1"/>
  <c r="L53" i="1"/>
  <c r="L76" i="1"/>
  <c r="L82" i="1"/>
  <c r="L251" i="1"/>
  <c r="L91" i="1"/>
  <c r="L87" i="1"/>
  <c r="L90" i="1"/>
  <c r="L31" i="1"/>
  <c r="L254" i="1"/>
  <c r="L69" i="1"/>
  <c r="L167" i="1"/>
  <c r="L52" i="1"/>
  <c r="L95" i="1"/>
  <c r="L191" i="1"/>
  <c r="L223" i="1"/>
  <c r="L220" i="1"/>
  <c r="L259" i="1"/>
  <c r="L208" i="1"/>
  <c r="L159" i="1"/>
  <c r="L164" i="1"/>
  <c r="L36" i="1"/>
  <c r="L99" i="1"/>
  <c r="L237" i="1"/>
  <c r="L232" i="1"/>
  <c r="L89" i="1"/>
  <c r="L255" i="1"/>
  <c r="L240" i="1"/>
  <c r="L184" i="1"/>
  <c r="L157" i="1"/>
  <c r="L264" i="1"/>
  <c r="L110" i="1"/>
  <c r="L235" i="1"/>
  <c r="L176" i="1"/>
  <c r="L121" i="1"/>
  <c r="L100" i="1"/>
  <c r="L139" i="1"/>
  <c r="L174" i="1"/>
  <c r="L173" i="1"/>
  <c r="L119" i="1"/>
  <c r="L248" i="1"/>
  <c r="L38" i="1"/>
  <c r="L102" i="1"/>
  <c r="L262" i="1"/>
  <c r="L37" i="1"/>
  <c r="L215" i="1"/>
  <c r="L155" i="1"/>
  <c r="L252" i="1"/>
  <c r="L166" i="1"/>
  <c r="L127" i="1"/>
  <c r="L85" i="1"/>
  <c r="L190" i="1"/>
  <c r="L41" i="1"/>
  <c r="L86" i="1"/>
  <c r="L47" i="1"/>
  <c r="L132" i="1"/>
  <c r="L105" i="1"/>
  <c r="L246" i="1"/>
  <c r="L266" i="1"/>
  <c r="L146" i="1"/>
  <c r="K13" i="1"/>
  <c r="L319" i="1"/>
  <c r="J13" i="1"/>
  <c r="I319" i="1"/>
  <c r="I13" i="1" s="1"/>
  <c r="M146" i="1" l="1"/>
  <c r="M190" i="1"/>
  <c r="M262" i="1"/>
  <c r="M100" i="1"/>
  <c r="M240" i="1"/>
  <c r="M159" i="1"/>
  <c r="M167" i="1"/>
  <c r="M82" i="1"/>
  <c r="M151" i="1"/>
  <c r="M116" i="1"/>
  <c r="M28" i="1"/>
  <c r="M35" i="1"/>
  <c r="M175" i="1"/>
  <c r="M93" i="1"/>
  <c r="M124" i="1"/>
  <c r="M230" i="1"/>
  <c r="M163" i="1"/>
  <c r="M172" i="1"/>
  <c r="M186" i="1"/>
  <c r="P244" i="1"/>
  <c r="P162" i="1"/>
  <c r="M47" i="1"/>
  <c r="M155" i="1"/>
  <c r="M173" i="1"/>
  <c r="M264" i="1"/>
  <c r="M99" i="1"/>
  <c r="M191" i="1"/>
  <c r="M76" i="1"/>
  <c r="M50" i="1"/>
  <c r="M137" i="1"/>
  <c r="M30" i="1"/>
  <c r="M135" i="1"/>
  <c r="M242" i="1"/>
  <c r="M63" i="1"/>
  <c r="M32" i="1"/>
  <c r="M260" i="1"/>
  <c r="M57" i="1"/>
  <c r="M120" i="1"/>
  <c r="M141" i="1"/>
  <c r="M111" i="1"/>
  <c r="M59" i="1"/>
  <c r="M78" i="1"/>
  <c r="M261" i="1"/>
  <c r="P271" i="1"/>
  <c r="P49" i="1"/>
  <c r="P314" i="1"/>
  <c r="O211" i="1"/>
  <c r="P43" i="1"/>
  <c r="P307" i="1"/>
  <c r="M86" i="1"/>
  <c r="M215" i="1"/>
  <c r="M176" i="1"/>
  <c r="M89" i="1"/>
  <c r="M259" i="1"/>
  <c r="M254" i="1"/>
  <c r="M125" i="1"/>
  <c r="M114" i="1"/>
  <c r="M55" i="1"/>
  <c r="M205" i="1"/>
  <c r="M142" i="1"/>
  <c r="M25" i="1"/>
  <c r="O301" i="1"/>
  <c r="O269" i="1"/>
  <c r="O306" i="1"/>
  <c r="O290" i="1"/>
  <c r="P292" i="1"/>
  <c r="P113" i="1"/>
  <c r="O274" i="1"/>
  <c r="O19" i="1"/>
  <c r="P154" i="1"/>
  <c r="P300" i="1"/>
  <c r="M132" i="1"/>
  <c r="M252" i="1"/>
  <c r="M119" i="1"/>
  <c r="M110" i="1"/>
  <c r="M237" i="1"/>
  <c r="M223" i="1"/>
  <c r="M90" i="1"/>
  <c r="M108" i="1"/>
  <c r="M179" i="1"/>
  <c r="M45" i="1"/>
  <c r="M257" i="1"/>
  <c r="M226" i="1"/>
  <c r="M77" i="1"/>
  <c r="M140" i="1"/>
  <c r="M134" i="1"/>
  <c r="M115" i="1"/>
  <c r="M225" i="1"/>
  <c r="N284" i="1"/>
  <c r="M273" i="1"/>
  <c r="M185" i="1"/>
  <c r="M182" i="1"/>
  <c r="M153" i="1"/>
  <c r="M276" i="1"/>
  <c r="M144" i="1"/>
  <c r="M250" i="1"/>
  <c r="M193" i="1"/>
  <c r="M61" i="1"/>
  <c r="M204" i="1"/>
  <c r="M152" i="1"/>
  <c r="M84" i="1"/>
  <c r="M128" i="1"/>
  <c r="M66" i="1"/>
  <c r="M117" i="1"/>
  <c r="M147" i="1"/>
  <c r="M27" i="1"/>
  <c r="M168" i="1"/>
  <c r="N280" i="1"/>
  <c r="M239" i="1"/>
  <c r="M64" i="1"/>
  <c r="M109" i="1"/>
  <c r="P73" i="1"/>
  <c r="P112" i="1"/>
  <c r="M266" i="1"/>
  <c r="M85" i="1"/>
  <c r="M102" i="1"/>
  <c r="M121" i="1"/>
  <c r="M255" i="1"/>
  <c r="M208" i="1"/>
  <c r="M69" i="1"/>
  <c r="M87" i="1"/>
  <c r="M195" i="1"/>
  <c r="M158" i="1"/>
  <c r="M118" i="1"/>
  <c r="M131" i="1"/>
  <c r="M253" i="1"/>
  <c r="M213" i="1"/>
  <c r="M20" i="1"/>
  <c r="M219" i="1"/>
  <c r="M138" i="1"/>
  <c r="M202" i="1"/>
  <c r="N282" i="1"/>
  <c r="M83" i="1"/>
  <c r="M279" i="1"/>
  <c r="M209" i="1"/>
  <c r="M94" i="1"/>
  <c r="M201" i="1"/>
  <c r="M68" i="1"/>
  <c r="M183" i="1"/>
  <c r="M194" i="1"/>
  <c r="M206" i="1"/>
  <c r="M98" i="1"/>
  <c r="M23" i="1"/>
  <c r="M75" i="1"/>
  <c r="M44" i="1"/>
  <c r="M123" i="1"/>
  <c r="M160" i="1"/>
  <c r="M275" i="1"/>
  <c r="M97" i="1"/>
  <c r="P107" i="1"/>
  <c r="P298" i="1"/>
  <c r="O150" i="1"/>
  <c r="P270" i="1"/>
  <c r="M246" i="1"/>
  <c r="M127" i="1"/>
  <c r="M38" i="1"/>
  <c r="M174" i="1"/>
  <c r="M157" i="1"/>
  <c r="M36" i="1"/>
  <c r="M95" i="1"/>
  <c r="M91" i="1"/>
  <c r="M53" i="1"/>
  <c r="M189" i="1"/>
  <c r="M62" i="1"/>
  <c r="M207" i="1"/>
  <c r="M192" i="1"/>
  <c r="M216" i="1"/>
  <c r="M156" i="1"/>
  <c r="M81" i="1"/>
  <c r="M54" i="1"/>
  <c r="M42" i="1"/>
  <c r="M71" i="1"/>
  <c r="M222" i="1"/>
  <c r="M200" i="1"/>
  <c r="M234" i="1"/>
  <c r="M133" i="1"/>
  <c r="M149" i="1"/>
  <c r="M22" i="1"/>
  <c r="N281" i="1"/>
  <c r="M65" i="1"/>
  <c r="M221" i="1"/>
  <c r="M236" i="1"/>
  <c r="M126" i="1"/>
  <c r="M103" i="1"/>
  <c r="M197" i="1"/>
  <c r="M245" i="1"/>
  <c r="M199" i="1"/>
  <c r="M249" i="1"/>
  <c r="M70" i="1"/>
  <c r="M228" i="1"/>
  <c r="M165" i="1"/>
  <c r="M39" i="1"/>
  <c r="M171" i="1"/>
  <c r="M34" i="1"/>
  <c r="M224" i="1"/>
  <c r="M180" i="1"/>
  <c r="M161" i="1"/>
  <c r="O270" i="1"/>
  <c r="O293" i="1"/>
  <c r="P150" i="1"/>
  <c r="M105" i="1"/>
  <c r="M41" i="1"/>
  <c r="M166" i="1"/>
  <c r="M37" i="1"/>
  <c r="M248" i="1"/>
  <c r="M139" i="1"/>
  <c r="M235" i="1"/>
  <c r="M184" i="1"/>
  <c r="M232" i="1"/>
  <c r="M164" i="1"/>
  <c r="M220" i="1"/>
  <c r="M52" i="1"/>
  <c r="M31" i="1"/>
  <c r="M251" i="1"/>
  <c r="M104" i="1"/>
  <c r="M56" i="1"/>
  <c r="M177" i="1"/>
  <c r="M129" i="1"/>
  <c r="M58" i="1"/>
  <c r="M187" i="1"/>
  <c r="M181" i="1"/>
  <c r="M80" i="1"/>
  <c r="M217" i="1"/>
  <c r="M130" i="1"/>
  <c r="M196" i="1"/>
  <c r="M210" i="1"/>
  <c r="M40" i="1"/>
  <c r="M24" i="1"/>
  <c r="M92" i="1"/>
  <c r="M60" i="1"/>
  <c r="M96" i="1"/>
  <c r="M198" i="1"/>
  <c r="M106" i="1"/>
  <c r="M258" i="1"/>
  <c r="M67" i="1"/>
  <c r="M79" i="1"/>
  <c r="M238" i="1"/>
  <c r="M33" i="1"/>
  <c r="M48" i="1"/>
  <c r="M26" i="1"/>
  <c r="M29" i="1"/>
  <c r="M101" i="1"/>
  <c r="M227" i="1"/>
  <c r="M148" i="1"/>
  <c r="M188" i="1"/>
  <c r="M243" i="1"/>
  <c r="M169" i="1"/>
  <c r="M72" i="1"/>
  <c r="M214" i="1"/>
  <c r="M21" i="1"/>
  <c r="M51" i="1"/>
  <c r="M122" i="1"/>
  <c r="N283" i="1"/>
  <c r="M88" i="1"/>
  <c r="M178" i="1"/>
  <c r="M233" i="1"/>
  <c r="M17" i="1"/>
  <c r="M74" i="1"/>
  <c r="O298" i="1"/>
  <c r="P317" i="1"/>
  <c r="P291" i="1"/>
  <c r="O265" i="1"/>
  <c r="P309" i="1"/>
  <c r="O256" i="1"/>
  <c r="P306" i="1"/>
  <c r="P290" i="1"/>
  <c r="O268" i="1"/>
  <c r="P308" i="1"/>
  <c r="P203" i="1"/>
  <c r="O113" i="1"/>
  <c r="P274" i="1"/>
  <c r="P19" i="1"/>
  <c r="O154" i="1"/>
  <c r="O300" i="1"/>
  <c r="P315" i="1"/>
  <c r="P318" i="1"/>
  <c r="P302" i="1"/>
  <c r="P286" i="1"/>
  <c r="P263" i="1"/>
  <c r="P46" i="1"/>
  <c r="O229" i="1"/>
  <c r="O303" i="1"/>
  <c r="O287" i="1"/>
  <c r="P278" i="1"/>
  <c r="P18" i="1"/>
  <c r="N143" i="1"/>
  <c r="N136" i="1"/>
  <c r="L13" i="5"/>
  <c r="O280" i="1"/>
  <c r="O282" i="1"/>
  <c r="L13" i="1"/>
  <c r="M319" i="1"/>
  <c r="O283" i="1" l="1"/>
  <c r="O281" i="1"/>
  <c r="O136" i="1"/>
  <c r="O143" i="1"/>
  <c r="P269" i="1"/>
  <c r="O284" i="1"/>
  <c r="P282" i="1"/>
  <c r="P283" i="1"/>
  <c r="N17" i="1"/>
  <c r="N178" i="1"/>
  <c r="N51" i="1"/>
  <c r="N214" i="1"/>
  <c r="N169" i="1"/>
  <c r="N188" i="1"/>
  <c r="N227" i="1"/>
  <c r="N29" i="1"/>
  <c r="N48" i="1"/>
  <c r="N238" i="1"/>
  <c r="N67" i="1"/>
  <c r="N106" i="1"/>
  <c r="N96" i="1"/>
  <c r="N92" i="1"/>
  <c r="N40" i="1"/>
  <c r="N196" i="1"/>
  <c r="N217" i="1"/>
  <c r="N181" i="1"/>
  <c r="N58" i="1"/>
  <c r="N177" i="1"/>
  <c r="N104" i="1"/>
  <c r="N31" i="1"/>
  <c r="N220" i="1"/>
  <c r="N232" i="1"/>
  <c r="N74" i="1"/>
  <c r="N233" i="1"/>
  <c r="N88" i="1"/>
  <c r="N122" i="1"/>
  <c r="N21" i="1"/>
  <c r="N72" i="1"/>
  <c r="N243" i="1"/>
  <c r="N148" i="1"/>
  <c r="N101" i="1"/>
  <c r="N26" i="1"/>
  <c r="N33" i="1"/>
  <c r="N79" i="1"/>
  <c r="N258" i="1"/>
  <c r="N198" i="1"/>
  <c r="N60" i="1"/>
  <c r="N24" i="1"/>
  <c r="N210" i="1"/>
  <c r="N130" i="1"/>
  <c r="N80" i="1"/>
  <c r="N187" i="1"/>
  <c r="N129" i="1"/>
  <c r="N56" i="1"/>
  <c r="N251" i="1"/>
  <c r="N52" i="1"/>
  <c r="N164" i="1"/>
  <c r="N184" i="1"/>
  <c r="N139" i="1"/>
  <c r="N37" i="1"/>
  <c r="N41" i="1"/>
  <c r="N235" i="1"/>
  <c r="N248" i="1"/>
  <c r="N166" i="1"/>
  <c r="N105" i="1"/>
  <c r="P281" i="1"/>
  <c r="N161" i="1"/>
  <c r="N224" i="1"/>
  <c r="N171" i="1"/>
  <c r="N165" i="1"/>
  <c r="N70" i="1"/>
  <c r="N199" i="1"/>
  <c r="N197" i="1"/>
  <c r="N126" i="1"/>
  <c r="N221" i="1"/>
  <c r="N149" i="1"/>
  <c r="N234" i="1"/>
  <c r="N222" i="1"/>
  <c r="N42" i="1"/>
  <c r="N81" i="1"/>
  <c r="N216" i="1"/>
  <c r="N207" i="1"/>
  <c r="N189" i="1"/>
  <c r="N91" i="1"/>
  <c r="N36" i="1"/>
  <c r="N174" i="1"/>
  <c r="N127" i="1"/>
  <c r="N97" i="1"/>
  <c r="N160" i="1"/>
  <c r="N44" i="1"/>
  <c r="N23" i="1"/>
  <c r="N206" i="1"/>
  <c r="N183" i="1"/>
  <c r="N201" i="1"/>
  <c r="N209" i="1"/>
  <c r="N83" i="1"/>
  <c r="N202" i="1"/>
  <c r="N219" i="1"/>
  <c r="N213" i="1"/>
  <c r="N131" i="1"/>
  <c r="N158" i="1"/>
  <c r="N87" i="1"/>
  <c r="N208" i="1"/>
  <c r="N121" i="1"/>
  <c r="N85" i="1"/>
  <c r="N109" i="1"/>
  <c r="N239" i="1"/>
  <c r="N168" i="1"/>
  <c r="N147" i="1"/>
  <c r="N66" i="1"/>
  <c r="N84" i="1"/>
  <c r="N204" i="1"/>
  <c r="N193" i="1"/>
  <c r="N144" i="1"/>
  <c r="N153" i="1"/>
  <c r="N185" i="1"/>
  <c r="N115" i="1"/>
  <c r="N140" i="1"/>
  <c r="N226" i="1"/>
  <c r="N45" i="1"/>
  <c r="N108" i="1"/>
  <c r="N223" i="1"/>
  <c r="N110" i="1"/>
  <c r="N252" i="1"/>
  <c r="N142" i="1"/>
  <c r="N55" i="1"/>
  <c r="N125" i="1"/>
  <c r="N259" i="1"/>
  <c r="N176" i="1"/>
  <c r="N86" i="1"/>
  <c r="N78" i="1"/>
  <c r="N111" i="1"/>
  <c r="N120" i="1"/>
  <c r="N260" i="1"/>
  <c r="N63" i="1"/>
  <c r="N135" i="1"/>
  <c r="N137" i="1"/>
  <c r="N76" i="1"/>
  <c r="N99" i="1"/>
  <c r="N173" i="1"/>
  <c r="N47" i="1"/>
  <c r="N172" i="1"/>
  <c r="N230" i="1"/>
  <c r="N93" i="1"/>
  <c r="N35" i="1"/>
  <c r="N116" i="1"/>
  <c r="N82" i="1"/>
  <c r="N159" i="1"/>
  <c r="N100" i="1"/>
  <c r="N190" i="1"/>
  <c r="P280" i="1"/>
  <c r="P284" i="1"/>
  <c r="N180" i="1"/>
  <c r="N34" i="1"/>
  <c r="N39" i="1"/>
  <c r="N228" i="1"/>
  <c r="N249" i="1"/>
  <c r="N245" i="1"/>
  <c r="N103" i="1"/>
  <c r="N236" i="1"/>
  <c r="N65" i="1"/>
  <c r="N22" i="1"/>
  <c r="N133" i="1"/>
  <c r="N200" i="1"/>
  <c r="N71" i="1"/>
  <c r="N54" i="1"/>
  <c r="N156" i="1"/>
  <c r="N192" i="1"/>
  <c r="N62" i="1"/>
  <c r="N53" i="1"/>
  <c r="N95" i="1"/>
  <c r="N157" i="1"/>
  <c r="N38" i="1"/>
  <c r="N246" i="1"/>
  <c r="N275" i="1"/>
  <c r="N123" i="1"/>
  <c r="N75" i="1"/>
  <c r="N98" i="1"/>
  <c r="N194" i="1"/>
  <c r="N68" i="1"/>
  <c r="N94" i="1"/>
  <c r="N279" i="1"/>
  <c r="N138" i="1"/>
  <c r="N20" i="1"/>
  <c r="N253" i="1"/>
  <c r="N118" i="1"/>
  <c r="N195" i="1"/>
  <c r="N69" i="1"/>
  <c r="N255" i="1"/>
  <c r="N102" i="1"/>
  <c r="N266" i="1"/>
  <c r="N64" i="1"/>
  <c r="N27" i="1"/>
  <c r="N117" i="1"/>
  <c r="N128" i="1"/>
  <c r="N152" i="1"/>
  <c r="N61" i="1"/>
  <c r="N250" i="1"/>
  <c r="N276" i="1"/>
  <c r="N182" i="1"/>
  <c r="N273" i="1"/>
  <c r="N225" i="1"/>
  <c r="N134" i="1"/>
  <c r="N77" i="1"/>
  <c r="N257" i="1"/>
  <c r="N179" i="1"/>
  <c r="N90" i="1"/>
  <c r="N237" i="1"/>
  <c r="N119" i="1"/>
  <c r="N132" i="1"/>
  <c r="N25" i="1"/>
  <c r="N205" i="1"/>
  <c r="N114" i="1"/>
  <c r="N254" i="1"/>
  <c r="N89" i="1"/>
  <c r="N215" i="1"/>
  <c r="N261" i="1"/>
  <c r="N59" i="1"/>
  <c r="N141" i="1"/>
  <c r="N57" i="1"/>
  <c r="N32" i="1"/>
  <c r="N242" i="1"/>
  <c r="N30" i="1"/>
  <c r="N50" i="1"/>
  <c r="N191" i="1"/>
  <c r="N264" i="1"/>
  <c r="N155" i="1"/>
  <c r="N186" i="1"/>
  <c r="N163" i="1"/>
  <c r="N124" i="1"/>
  <c r="N175" i="1"/>
  <c r="N28" i="1"/>
  <c r="N151" i="1"/>
  <c r="N167" i="1"/>
  <c r="N240" i="1"/>
  <c r="N262" i="1"/>
  <c r="N146" i="1"/>
  <c r="P143" i="1"/>
  <c r="P136" i="1"/>
  <c r="M13" i="5"/>
  <c r="N319" i="1"/>
  <c r="M13" i="1"/>
  <c r="O262" i="1" l="1"/>
  <c r="O167" i="1"/>
  <c r="O28" i="1"/>
  <c r="O124" i="1"/>
  <c r="O186" i="1"/>
  <c r="O264" i="1"/>
  <c r="O50" i="1"/>
  <c r="O242" i="1"/>
  <c r="O57" i="1"/>
  <c r="O59" i="1"/>
  <c r="O215" i="1"/>
  <c r="O254" i="1"/>
  <c r="O205" i="1"/>
  <c r="O132" i="1"/>
  <c r="O237" i="1"/>
  <c r="O179" i="1"/>
  <c r="O77" i="1"/>
  <c r="O225" i="1"/>
  <c r="O182" i="1"/>
  <c r="O250" i="1"/>
  <c r="O152" i="1"/>
  <c r="O117" i="1"/>
  <c r="O64" i="1"/>
  <c r="O102" i="1"/>
  <c r="O69" i="1"/>
  <c r="O118" i="1"/>
  <c r="O20" i="1"/>
  <c r="O279" i="1"/>
  <c r="O68" i="1"/>
  <c r="O98" i="1"/>
  <c r="O123" i="1"/>
  <c r="O246" i="1"/>
  <c r="O157" i="1"/>
  <c r="O53" i="1"/>
  <c r="O192" i="1"/>
  <c r="O54" i="1"/>
  <c r="O200" i="1"/>
  <c r="O22" i="1"/>
  <c r="O236" i="1"/>
  <c r="O245" i="1"/>
  <c r="O228" i="1"/>
  <c r="O34" i="1"/>
  <c r="O190" i="1"/>
  <c r="O159" i="1"/>
  <c r="O116" i="1"/>
  <c r="O93" i="1"/>
  <c r="O172" i="1"/>
  <c r="O173" i="1"/>
  <c r="O76" i="1"/>
  <c r="O135" i="1"/>
  <c r="O260" i="1"/>
  <c r="O111" i="1"/>
  <c r="O86" i="1"/>
  <c r="O259" i="1"/>
  <c r="O55" i="1"/>
  <c r="O252" i="1"/>
  <c r="O223" i="1"/>
  <c r="O45" i="1"/>
  <c r="O140" i="1"/>
  <c r="O185" i="1"/>
  <c r="O144" i="1"/>
  <c r="O204" i="1"/>
  <c r="O66" i="1"/>
  <c r="O168" i="1"/>
  <c r="O109" i="1"/>
  <c r="O121" i="1"/>
  <c r="O87" i="1"/>
  <c r="O131" i="1"/>
  <c r="O219" i="1"/>
  <c r="O83" i="1"/>
  <c r="O201" i="1"/>
  <c r="O206" i="1"/>
  <c r="O44" i="1"/>
  <c r="O97" i="1"/>
  <c r="O174" i="1"/>
  <c r="O91" i="1"/>
  <c r="O207" i="1"/>
  <c r="O81" i="1"/>
  <c r="O222" i="1"/>
  <c r="O149" i="1"/>
  <c r="O126" i="1"/>
  <c r="O199" i="1"/>
  <c r="O165" i="1"/>
  <c r="O224" i="1"/>
  <c r="O166" i="1"/>
  <c r="O235" i="1"/>
  <c r="O37" i="1"/>
  <c r="O184" i="1"/>
  <c r="O52" i="1"/>
  <c r="O56" i="1"/>
  <c r="O187" i="1"/>
  <c r="O130" i="1"/>
  <c r="O24" i="1"/>
  <c r="O198" i="1"/>
  <c r="O79" i="1"/>
  <c r="O26" i="1"/>
  <c r="O148" i="1"/>
  <c r="O72" i="1"/>
  <c r="O122" i="1"/>
  <c r="O233" i="1"/>
  <c r="O232" i="1"/>
  <c r="O31" i="1"/>
  <c r="O177" i="1"/>
  <c r="O181" i="1"/>
  <c r="O196" i="1"/>
  <c r="O92" i="1"/>
  <c r="O106" i="1"/>
  <c r="O238" i="1"/>
  <c r="O29" i="1"/>
  <c r="O188" i="1"/>
  <c r="O214" i="1"/>
  <c r="O178" i="1"/>
  <c r="O146" i="1"/>
  <c r="O240" i="1"/>
  <c r="O151" i="1"/>
  <c r="O175" i="1"/>
  <c r="O163" i="1"/>
  <c r="O155" i="1"/>
  <c r="O191" i="1"/>
  <c r="O30" i="1"/>
  <c r="O32" i="1"/>
  <c r="O141" i="1"/>
  <c r="O261" i="1"/>
  <c r="O89" i="1"/>
  <c r="O114" i="1"/>
  <c r="O25" i="1"/>
  <c r="O119" i="1"/>
  <c r="O90" i="1"/>
  <c r="O257" i="1"/>
  <c r="O134" i="1"/>
  <c r="O273" i="1"/>
  <c r="O276" i="1"/>
  <c r="O61" i="1"/>
  <c r="O128" i="1"/>
  <c r="O27" i="1"/>
  <c r="O266" i="1"/>
  <c r="O255" i="1"/>
  <c r="O195" i="1"/>
  <c r="O253" i="1"/>
  <c r="O138" i="1"/>
  <c r="O94" i="1"/>
  <c r="O194" i="1"/>
  <c r="O75" i="1"/>
  <c r="O275" i="1"/>
  <c r="O38" i="1"/>
  <c r="O95" i="1"/>
  <c r="O62" i="1"/>
  <c r="O156" i="1"/>
  <c r="O71" i="1"/>
  <c r="O133" i="1"/>
  <c r="O65" i="1"/>
  <c r="O103" i="1"/>
  <c r="O249" i="1"/>
  <c r="O39" i="1"/>
  <c r="O180" i="1"/>
  <c r="O100" i="1"/>
  <c r="O82" i="1"/>
  <c r="O35" i="1"/>
  <c r="O230" i="1"/>
  <c r="O47" i="1"/>
  <c r="O99" i="1"/>
  <c r="O137" i="1"/>
  <c r="O63" i="1"/>
  <c r="O120" i="1"/>
  <c r="O78" i="1"/>
  <c r="O176" i="1"/>
  <c r="O125" i="1"/>
  <c r="O142" i="1"/>
  <c r="O110" i="1"/>
  <c r="O108" i="1"/>
  <c r="O226" i="1"/>
  <c r="O115" i="1"/>
  <c r="O153" i="1"/>
  <c r="O193" i="1"/>
  <c r="O84" i="1"/>
  <c r="O147" i="1"/>
  <c r="O239" i="1"/>
  <c r="O85" i="1"/>
  <c r="O208" i="1"/>
  <c r="O158" i="1"/>
  <c r="O213" i="1"/>
  <c r="O202" i="1"/>
  <c r="O209" i="1"/>
  <c r="O183" i="1"/>
  <c r="O23" i="1"/>
  <c r="O160" i="1"/>
  <c r="O127" i="1"/>
  <c r="O36" i="1"/>
  <c r="O189" i="1"/>
  <c r="O216" i="1"/>
  <c r="O42" i="1"/>
  <c r="O234" i="1"/>
  <c r="O221" i="1"/>
  <c r="O197" i="1"/>
  <c r="O70" i="1"/>
  <c r="O171" i="1"/>
  <c r="O161" i="1"/>
  <c r="O105" i="1"/>
  <c r="O248" i="1"/>
  <c r="O41" i="1"/>
  <c r="O139" i="1"/>
  <c r="O164" i="1"/>
  <c r="O251" i="1"/>
  <c r="O129" i="1"/>
  <c r="O80" i="1"/>
  <c r="O210" i="1"/>
  <c r="O60" i="1"/>
  <c r="O258" i="1"/>
  <c r="O33" i="1"/>
  <c r="O101" i="1"/>
  <c r="O243" i="1"/>
  <c r="O21" i="1"/>
  <c r="O88" i="1"/>
  <c r="O74" i="1"/>
  <c r="O220" i="1"/>
  <c r="O104" i="1"/>
  <c r="O58" i="1"/>
  <c r="O217" i="1"/>
  <c r="O40" i="1"/>
  <c r="O96" i="1"/>
  <c r="O67" i="1"/>
  <c r="O48" i="1"/>
  <c r="O227" i="1"/>
  <c r="O169" i="1"/>
  <c r="O51" i="1"/>
  <c r="O17" i="1"/>
  <c r="N13" i="5"/>
  <c r="O319" i="1"/>
  <c r="N13" i="1"/>
  <c r="O13" i="1" l="1"/>
  <c r="O13" i="5"/>
  <c r="P17" i="1"/>
  <c r="P48" i="1"/>
  <c r="P96" i="1"/>
  <c r="P104" i="1"/>
  <c r="P21" i="1"/>
  <c r="P101" i="1"/>
  <c r="P210" i="1"/>
  <c r="P129" i="1"/>
  <c r="P164" i="1"/>
  <c r="P105" i="1"/>
  <c r="P171" i="1"/>
  <c r="P234" i="1"/>
  <c r="P216" i="1"/>
  <c r="P160" i="1"/>
  <c r="P183" i="1"/>
  <c r="P158" i="1"/>
  <c r="P85" i="1"/>
  <c r="P193" i="1"/>
  <c r="P115" i="1"/>
  <c r="P142" i="1"/>
  <c r="P176" i="1"/>
  <c r="P137" i="1"/>
  <c r="P47" i="1"/>
  <c r="P100" i="1"/>
  <c r="P39" i="1"/>
  <c r="P133" i="1"/>
  <c r="P156" i="1"/>
  <c r="P275" i="1"/>
  <c r="P194" i="1"/>
  <c r="P195" i="1"/>
  <c r="P128" i="1"/>
  <c r="P276" i="1"/>
  <c r="P134" i="1"/>
  <c r="P25" i="1"/>
  <c r="P89" i="1"/>
  <c r="P30" i="1"/>
  <c r="P155" i="1"/>
  <c r="P240" i="1"/>
  <c r="P188" i="1"/>
  <c r="P238" i="1"/>
  <c r="P181" i="1"/>
  <c r="P31" i="1"/>
  <c r="P72" i="1"/>
  <c r="P26" i="1"/>
  <c r="P130" i="1"/>
  <c r="P56" i="1"/>
  <c r="P235" i="1"/>
  <c r="P224" i="1"/>
  <c r="P149" i="1"/>
  <c r="P81" i="1"/>
  <c r="P97" i="1"/>
  <c r="P206" i="1"/>
  <c r="P83" i="1"/>
  <c r="P121" i="1"/>
  <c r="P168" i="1"/>
  <c r="P185" i="1"/>
  <c r="P45" i="1"/>
  <c r="P259" i="1"/>
  <c r="P135" i="1"/>
  <c r="P173" i="1"/>
  <c r="P159" i="1"/>
  <c r="P245" i="1"/>
  <c r="P53" i="1"/>
  <c r="P59" i="1"/>
  <c r="P169" i="1"/>
  <c r="P217" i="1"/>
  <c r="P74" i="1"/>
  <c r="P258" i="1"/>
  <c r="P41" i="1"/>
  <c r="P197" i="1"/>
  <c r="P36" i="1"/>
  <c r="P202" i="1"/>
  <c r="P147" i="1"/>
  <c r="P108" i="1"/>
  <c r="P120" i="1"/>
  <c r="P35" i="1"/>
  <c r="P103" i="1"/>
  <c r="P95" i="1"/>
  <c r="P138" i="1"/>
  <c r="P266" i="1"/>
  <c r="P90" i="1"/>
  <c r="P141" i="1"/>
  <c r="P175" i="1"/>
  <c r="P178" i="1"/>
  <c r="P92" i="1"/>
  <c r="P233" i="1"/>
  <c r="P198" i="1"/>
  <c r="P184" i="1"/>
  <c r="P199" i="1"/>
  <c r="P91" i="1"/>
  <c r="P131" i="1"/>
  <c r="P204" i="1"/>
  <c r="P252" i="1"/>
  <c r="P111" i="1"/>
  <c r="P93" i="1"/>
  <c r="P34" i="1"/>
  <c r="P22" i="1"/>
  <c r="P54" i="1"/>
  <c r="P246" i="1"/>
  <c r="P98" i="1"/>
  <c r="P279" i="1"/>
  <c r="P118" i="1"/>
  <c r="P102" i="1"/>
  <c r="P117" i="1"/>
  <c r="P250" i="1"/>
  <c r="P225" i="1"/>
  <c r="P179" i="1"/>
  <c r="P132" i="1"/>
  <c r="P254" i="1"/>
  <c r="P242" i="1"/>
  <c r="P264" i="1"/>
  <c r="P124" i="1"/>
  <c r="P167" i="1"/>
  <c r="P51" i="1"/>
  <c r="P227" i="1"/>
  <c r="P67" i="1"/>
  <c r="P40" i="1"/>
  <c r="P58" i="1"/>
  <c r="P220" i="1"/>
  <c r="P88" i="1"/>
  <c r="P243" i="1"/>
  <c r="P33" i="1"/>
  <c r="P60" i="1"/>
  <c r="P80" i="1"/>
  <c r="P251" i="1"/>
  <c r="P139" i="1"/>
  <c r="P248" i="1"/>
  <c r="P161" i="1"/>
  <c r="P70" i="1"/>
  <c r="P221" i="1"/>
  <c r="P42" i="1"/>
  <c r="P189" i="1"/>
  <c r="P127" i="1"/>
  <c r="P23" i="1"/>
  <c r="P209" i="1"/>
  <c r="P213" i="1"/>
  <c r="P208" i="1"/>
  <c r="P239" i="1"/>
  <c r="P84" i="1"/>
  <c r="P153" i="1"/>
  <c r="P226" i="1"/>
  <c r="P110" i="1"/>
  <c r="P125" i="1"/>
  <c r="P78" i="1"/>
  <c r="P63" i="1"/>
  <c r="P99" i="1"/>
  <c r="P230" i="1"/>
  <c r="P82" i="1"/>
  <c r="P180" i="1"/>
  <c r="P249" i="1"/>
  <c r="P65" i="1"/>
  <c r="P71" i="1"/>
  <c r="P62" i="1"/>
  <c r="P38" i="1"/>
  <c r="P75" i="1"/>
  <c r="P94" i="1"/>
  <c r="P253" i="1"/>
  <c r="P255" i="1"/>
  <c r="P27" i="1"/>
  <c r="P61" i="1"/>
  <c r="P273" i="1"/>
  <c r="P257" i="1"/>
  <c r="P119" i="1"/>
  <c r="P114" i="1"/>
  <c r="P261" i="1"/>
  <c r="P32" i="1"/>
  <c r="P191" i="1"/>
  <c r="P163" i="1"/>
  <c r="P151" i="1"/>
  <c r="P146" i="1"/>
  <c r="P214" i="1"/>
  <c r="P29" i="1"/>
  <c r="P106" i="1"/>
  <c r="P196" i="1"/>
  <c r="P177" i="1"/>
  <c r="P232" i="1"/>
  <c r="P122" i="1"/>
  <c r="P148" i="1"/>
  <c r="P79" i="1"/>
  <c r="P24" i="1"/>
  <c r="P187" i="1"/>
  <c r="P52" i="1"/>
  <c r="P37" i="1"/>
  <c r="P166" i="1"/>
  <c r="P165" i="1"/>
  <c r="P126" i="1"/>
  <c r="P222" i="1"/>
  <c r="P207" i="1"/>
  <c r="P174" i="1"/>
  <c r="P44" i="1"/>
  <c r="P201" i="1"/>
  <c r="P219" i="1"/>
  <c r="P87" i="1"/>
  <c r="P109" i="1"/>
  <c r="P66" i="1"/>
  <c r="P144" i="1"/>
  <c r="P140" i="1"/>
  <c r="P223" i="1"/>
  <c r="P55" i="1"/>
  <c r="P86" i="1"/>
  <c r="P260" i="1"/>
  <c r="P76" i="1"/>
  <c r="P172" i="1"/>
  <c r="P116" i="1"/>
  <c r="P190" i="1"/>
  <c r="P228" i="1"/>
  <c r="P236" i="1"/>
  <c r="P200" i="1"/>
  <c r="P192" i="1"/>
  <c r="P157" i="1"/>
  <c r="P123" i="1"/>
  <c r="P68" i="1"/>
  <c r="P20" i="1"/>
  <c r="P69" i="1"/>
  <c r="P64" i="1"/>
  <c r="P152" i="1"/>
  <c r="P182" i="1"/>
  <c r="P77" i="1"/>
  <c r="P237" i="1"/>
  <c r="P205" i="1"/>
  <c r="P215" i="1"/>
  <c r="P57" i="1"/>
  <c r="P50" i="1"/>
  <c r="P186" i="1"/>
  <c r="P28" i="1"/>
  <c r="P262" i="1"/>
  <c r="P319" i="1" l="1"/>
  <c r="P13" i="1" l="1"/>
</calcChain>
</file>

<file path=xl/sharedStrings.xml><?xml version="1.0" encoding="utf-8"?>
<sst xmlns="http://schemas.openxmlformats.org/spreadsheetml/2006/main" count="14540" uniqueCount="1451">
  <si>
    <t>|</t>
  </si>
  <si>
    <t>GovID</t>
  </si>
  <si>
    <t>LEAID</t>
  </si>
  <si>
    <t>DstID</t>
  </si>
  <si>
    <t>TORO</t>
  </si>
  <si>
    <t>County</t>
  </si>
  <si>
    <t>S.U.</t>
  </si>
  <si>
    <t>T031</t>
  </si>
  <si>
    <t>Bristol</t>
  </si>
  <si>
    <t>T031T031</t>
  </si>
  <si>
    <t>Addison</t>
  </si>
  <si>
    <t>T112</t>
  </si>
  <si>
    <t>Lincoln</t>
  </si>
  <si>
    <t>T112T112</t>
  </si>
  <si>
    <t>T127</t>
  </si>
  <si>
    <t>Monkton</t>
  </si>
  <si>
    <t>T127T127</t>
  </si>
  <si>
    <t>T138</t>
  </si>
  <si>
    <t>New Haven</t>
  </si>
  <si>
    <t>T138T138</t>
  </si>
  <si>
    <t>T196</t>
  </si>
  <si>
    <t>Starksboro</t>
  </si>
  <si>
    <t>T196T196</t>
  </si>
  <si>
    <t>U028</t>
  </si>
  <si>
    <t>Mt. Abraham UHSD</t>
  </si>
  <si>
    <t>U028U028</t>
  </si>
  <si>
    <t>T001</t>
  </si>
  <si>
    <t>T001T001</t>
  </si>
  <si>
    <t>T076</t>
  </si>
  <si>
    <t>Ferrisburgh</t>
  </si>
  <si>
    <t>T076T076</t>
  </si>
  <si>
    <t>T149</t>
  </si>
  <si>
    <t>Panton</t>
  </si>
  <si>
    <t>T149T149</t>
  </si>
  <si>
    <t>T213</t>
  </si>
  <si>
    <t>Vergennes</t>
  </si>
  <si>
    <t>T213T213</t>
  </si>
  <si>
    <t>T220</t>
  </si>
  <si>
    <t>Waltham</t>
  </si>
  <si>
    <t>T220T220</t>
  </si>
  <si>
    <t>U005</t>
  </si>
  <si>
    <t>Vergennes UHSD</t>
  </si>
  <si>
    <t>U005U005</t>
  </si>
  <si>
    <t>U044</t>
  </si>
  <si>
    <t>Vergennes UESD</t>
  </si>
  <si>
    <t>U044U044</t>
  </si>
  <si>
    <t>T029</t>
  </si>
  <si>
    <t>Bridport</t>
  </si>
  <si>
    <t>T029T029</t>
  </si>
  <si>
    <t>T053</t>
  </si>
  <si>
    <t>Cornwall</t>
  </si>
  <si>
    <t>T053T053</t>
  </si>
  <si>
    <t>T123</t>
  </si>
  <si>
    <t>Middlebury ID</t>
  </si>
  <si>
    <t>Middlebury Id</t>
  </si>
  <si>
    <t>T123T123</t>
  </si>
  <si>
    <t>T167</t>
  </si>
  <si>
    <t>Ripton</t>
  </si>
  <si>
    <t>T167T167</t>
  </si>
  <si>
    <t>T180</t>
  </si>
  <si>
    <t>Salisbury</t>
  </si>
  <si>
    <t>T180T180</t>
  </si>
  <si>
    <t>T189</t>
  </si>
  <si>
    <t>Shoreham</t>
  </si>
  <si>
    <t>T189T189</t>
  </si>
  <si>
    <t>T239</t>
  </si>
  <si>
    <t>Weybridge</t>
  </si>
  <si>
    <t>T239T239</t>
  </si>
  <si>
    <t>U003</t>
  </si>
  <si>
    <t>Middlebury UHSD</t>
  </si>
  <si>
    <t>U003U003</t>
  </si>
  <si>
    <t>T017</t>
  </si>
  <si>
    <t>Benson</t>
  </si>
  <si>
    <t>T017T017</t>
  </si>
  <si>
    <t>Rutland</t>
  </si>
  <si>
    <t>T042</t>
  </si>
  <si>
    <t>Castleton</t>
  </si>
  <si>
    <t>T042T042</t>
  </si>
  <si>
    <t>T073</t>
  </si>
  <si>
    <t>Fair Haven</t>
  </si>
  <si>
    <t>T073T073</t>
  </si>
  <si>
    <t>T098</t>
  </si>
  <si>
    <t>Hubbardton</t>
  </si>
  <si>
    <t>T098T098</t>
  </si>
  <si>
    <t>T148</t>
  </si>
  <si>
    <t>Orwell</t>
  </si>
  <si>
    <t>T148T148</t>
  </si>
  <si>
    <t>T233</t>
  </si>
  <si>
    <t>West Haven</t>
  </si>
  <si>
    <t>T233T233</t>
  </si>
  <si>
    <t>U016</t>
  </si>
  <si>
    <t>Fair Haven UHSD</t>
  </si>
  <si>
    <t>U016U016</t>
  </si>
  <si>
    <t>U042</t>
  </si>
  <si>
    <t>Castleton-Hubbardton UESD</t>
  </si>
  <si>
    <t>U042U042</t>
  </si>
  <si>
    <t>T015</t>
  </si>
  <si>
    <t>Bennington ID</t>
  </si>
  <si>
    <t>Bennington Id</t>
  </si>
  <si>
    <t>T015T015</t>
  </si>
  <si>
    <t>Bennington</t>
  </si>
  <si>
    <t>T141</t>
  </si>
  <si>
    <t>North Bennington ID</t>
  </si>
  <si>
    <t>T141T141</t>
  </si>
  <si>
    <t>T159</t>
  </si>
  <si>
    <t>Pownal</t>
  </si>
  <si>
    <t>T159T159</t>
  </si>
  <si>
    <t>T183</t>
  </si>
  <si>
    <t>Shaftsbury</t>
  </si>
  <si>
    <t>T183T183</t>
  </si>
  <si>
    <t>T252</t>
  </si>
  <si>
    <t>Woodford</t>
  </si>
  <si>
    <t>T252T252</t>
  </si>
  <si>
    <t>T259</t>
  </si>
  <si>
    <t>Glastenbury</t>
  </si>
  <si>
    <t>T259T259</t>
  </si>
  <si>
    <t>U014</t>
  </si>
  <si>
    <t>Mt. Anthony UHSD</t>
  </si>
  <si>
    <t>U014U014</t>
  </si>
  <si>
    <t>T056</t>
  </si>
  <si>
    <t>Danby</t>
  </si>
  <si>
    <t>T056T056</t>
  </si>
  <si>
    <t>T059</t>
  </si>
  <si>
    <t>Dorset</t>
  </si>
  <si>
    <t>T059T059</t>
  </si>
  <si>
    <t>T109</t>
  </si>
  <si>
    <t>Landgrove</t>
  </si>
  <si>
    <t>T109T109</t>
  </si>
  <si>
    <t>T113</t>
  </si>
  <si>
    <t>Londonderry</t>
  </si>
  <si>
    <t>T113T113</t>
  </si>
  <si>
    <t>Windham</t>
  </si>
  <si>
    <t>T119</t>
  </si>
  <si>
    <t>Manchester</t>
  </si>
  <si>
    <t>T119T119</t>
  </si>
  <si>
    <t>T134</t>
  </si>
  <si>
    <t>Mt. Tabor</t>
  </si>
  <si>
    <t>T134T134</t>
  </si>
  <si>
    <t>T150</t>
  </si>
  <si>
    <t>Pawlet</t>
  </si>
  <si>
    <t>T150T150</t>
  </si>
  <si>
    <t>T152</t>
  </si>
  <si>
    <t>Peru</t>
  </si>
  <si>
    <t>T152T152</t>
  </si>
  <si>
    <t>T172</t>
  </si>
  <si>
    <t>Rupert</t>
  </si>
  <si>
    <t>T172T172</t>
  </si>
  <si>
    <t>T202</t>
  </si>
  <si>
    <t>Sunderland</t>
  </si>
  <si>
    <t>T202T202</t>
  </si>
  <si>
    <t>T236</t>
  </si>
  <si>
    <t>Weston</t>
  </si>
  <si>
    <t>T236T236</t>
  </si>
  <si>
    <t>Windsor</t>
  </si>
  <si>
    <t>T248</t>
  </si>
  <si>
    <t>Winhall</t>
  </si>
  <si>
    <t>T248T248</t>
  </si>
  <si>
    <t>U023</t>
  </si>
  <si>
    <t>Currier Memorial UESD</t>
  </si>
  <si>
    <t>U023U023</t>
  </si>
  <si>
    <t>U047</t>
  </si>
  <si>
    <t>Mettawee Community Sch UESD</t>
  </si>
  <si>
    <t>U047U047</t>
  </si>
  <si>
    <t>U301</t>
  </si>
  <si>
    <t>Mountain Towns RED</t>
  </si>
  <si>
    <t>U301U301</t>
  </si>
  <si>
    <t>T050</t>
  </si>
  <si>
    <t>Colchester</t>
  </si>
  <si>
    <t>T050T050</t>
  </si>
  <si>
    <t>Chittenden</t>
  </si>
  <si>
    <t>T036</t>
  </si>
  <si>
    <t>Burke</t>
  </si>
  <si>
    <t>T036T036</t>
  </si>
  <si>
    <t>Caledonia</t>
  </si>
  <si>
    <t>T064</t>
  </si>
  <si>
    <t>East Haven</t>
  </si>
  <si>
    <t>T064T064</t>
  </si>
  <si>
    <t>Essex</t>
  </si>
  <si>
    <t>T117</t>
  </si>
  <si>
    <t>Lyndon</t>
  </si>
  <si>
    <t>T117T117</t>
  </si>
  <si>
    <t>T135</t>
  </si>
  <si>
    <t>Newark</t>
  </si>
  <si>
    <t>T135T135</t>
  </si>
  <si>
    <t>T185</t>
  </si>
  <si>
    <t>Sheffield</t>
  </si>
  <si>
    <t>T185T185</t>
  </si>
  <si>
    <t>T203</t>
  </si>
  <si>
    <t>Sutton</t>
  </si>
  <si>
    <t>T203T203</t>
  </si>
  <si>
    <t>T240</t>
  </si>
  <si>
    <t>Wheelock</t>
  </si>
  <si>
    <t>T240T240</t>
  </si>
  <si>
    <t>U037</t>
  </si>
  <si>
    <t>Millers Run UESD</t>
  </si>
  <si>
    <t>U037U037</t>
  </si>
  <si>
    <t>T010</t>
  </si>
  <si>
    <t>Barnet</t>
  </si>
  <si>
    <t>T010T010</t>
  </si>
  <si>
    <t>T057</t>
  </si>
  <si>
    <t>Danville</t>
  </si>
  <si>
    <t>T057T057</t>
  </si>
  <si>
    <t>T151</t>
  </si>
  <si>
    <t>Peacham</t>
  </si>
  <si>
    <t>T151T151</t>
  </si>
  <si>
    <t>T218</t>
  </si>
  <si>
    <t>Walden</t>
  </si>
  <si>
    <t>T218T218</t>
  </si>
  <si>
    <t>T126</t>
  </si>
  <si>
    <t>Milton</t>
  </si>
  <si>
    <t>T126T126</t>
  </si>
  <si>
    <t>T179</t>
  </si>
  <si>
    <t>St. Johnsbury</t>
  </si>
  <si>
    <t>T179T179</t>
  </si>
  <si>
    <t>T022</t>
  </si>
  <si>
    <t>Bolton</t>
  </si>
  <si>
    <t>T022T022</t>
  </si>
  <si>
    <t>T099</t>
  </si>
  <si>
    <t>Huntington</t>
  </si>
  <si>
    <t>T099T099</t>
  </si>
  <si>
    <t>T106</t>
  </si>
  <si>
    <t>Jericho</t>
  </si>
  <si>
    <t>T106T106</t>
  </si>
  <si>
    <t>T166</t>
  </si>
  <si>
    <t>Richmond</t>
  </si>
  <si>
    <t>T166T166</t>
  </si>
  <si>
    <t>T211</t>
  </si>
  <si>
    <t>Underhill ID</t>
  </si>
  <si>
    <t>Underhill Id</t>
  </si>
  <si>
    <t>T211T211</t>
  </si>
  <si>
    <t>T212</t>
  </si>
  <si>
    <t>Underhill Town</t>
  </si>
  <si>
    <t>T212T212</t>
  </si>
  <si>
    <t>T255</t>
  </si>
  <si>
    <t>Buel's Gore</t>
  </si>
  <si>
    <t>T255T255</t>
  </si>
  <si>
    <t>U401A</t>
  </si>
  <si>
    <t>Mt. Mansfield Modified USD #401A</t>
  </si>
  <si>
    <t>Mt. Mansfield USD</t>
  </si>
  <si>
    <t>U401AU401A</t>
  </si>
  <si>
    <t>U401B</t>
  </si>
  <si>
    <t>Mt. Mansfield Modified USD #401B</t>
  </si>
  <si>
    <t>U401BU401B</t>
  </si>
  <si>
    <t>T069</t>
  </si>
  <si>
    <t>Essex Junction ID</t>
  </si>
  <si>
    <t>T069T069</t>
  </si>
  <si>
    <t>T232</t>
  </si>
  <si>
    <t>Westford</t>
  </si>
  <si>
    <t>T232T232</t>
  </si>
  <si>
    <t>U046</t>
  </si>
  <si>
    <t>Essex Comm. Ed. Ctr. UHSD</t>
  </si>
  <si>
    <t>U046U046</t>
  </si>
  <si>
    <t>T045</t>
  </si>
  <si>
    <t>Charlotte</t>
  </si>
  <si>
    <t>T045T045</t>
  </si>
  <si>
    <t>T096</t>
  </si>
  <si>
    <t>Hinesburg</t>
  </si>
  <si>
    <t>T096T096</t>
  </si>
  <si>
    <t>T178</t>
  </si>
  <si>
    <t>St. George</t>
  </si>
  <si>
    <t>T178T178</t>
  </si>
  <si>
    <t>T186</t>
  </si>
  <si>
    <t>Shelburne</t>
  </si>
  <si>
    <t>T186T186</t>
  </si>
  <si>
    <t>T244</t>
  </si>
  <si>
    <t>Williston</t>
  </si>
  <si>
    <t>T244T244</t>
  </si>
  <si>
    <t>U015</t>
  </si>
  <si>
    <t>Champlain Valley UHSD</t>
  </si>
  <si>
    <t>U015U015</t>
  </si>
  <si>
    <t>T037</t>
  </si>
  <si>
    <t>Burlington</t>
  </si>
  <si>
    <t>T037T037</t>
  </si>
  <si>
    <t>T191</t>
  </si>
  <si>
    <t>South Burlington</t>
  </si>
  <si>
    <t>So. Burlington</t>
  </si>
  <si>
    <t>T191T191</t>
  </si>
  <si>
    <t>T249</t>
  </si>
  <si>
    <t>Winooski ID</t>
  </si>
  <si>
    <t>T249T249</t>
  </si>
  <si>
    <t>T051</t>
  </si>
  <si>
    <t>Concord</t>
  </si>
  <si>
    <t>T051T051</t>
  </si>
  <si>
    <t>T083</t>
  </si>
  <si>
    <t>Granby</t>
  </si>
  <si>
    <t>T083T083</t>
  </si>
  <si>
    <t>T088</t>
  </si>
  <si>
    <t>Guildhall</t>
  </si>
  <si>
    <t>T088T088</t>
  </si>
  <si>
    <t>T108</t>
  </si>
  <si>
    <t>Kirby</t>
  </si>
  <si>
    <t>T108T108</t>
  </si>
  <si>
    <t>T116</t>
  </si>
  <si>
    <t>Lunenburg</t>
  </si>
  <si>
    <t>T116T116</t>
  </si>
  <si>
    <t>T118</t>
  </si>
  <si>
    <t>Maidstone</t>
  </si>
  <si>
    <t>T118T118</t>
  </si>
  <si>
    <t>T216</t>
  </si>
  <si>
    <t>Victory</t>
  </si>
  <si>
    <t>T216T216</t>
  </si>
  <si>
    <t>T225</t>
  </si>
  <si>
    <t>Waterford</t>
  </si>
  <si>
    <t>T225T225</t>
  </si>
  <si>
    <t>T021</t>
  </si>
  <si>
    <t>Bloomfield</t>
  </si>
  <si>
    <t>T021T021</t>
  </si>
  <si>
    <t>T035</t>
  </si>
  <si>
    <t>Brunswick</t>
  </si>
  <si>
    <t>T035T035</t>
  </si>
  <si>
    <t>T041</t>
  </si>
  <si>
    <t>Canaan</t>
  </si>
  <si>
    <t>T041T041</t>
  </si>
  <si>
    <t>T111</t>
  </si>
  <si>
    <t>Lemington</t>
  </si>
  <si>
    <t>T111T111</t>
  </si>
  <si>
    <t>T144</t>
  </si>
  <si>
    <t>Norton</t>
  </si>
  <si>
    <t>T144T144</t>
  </si>
  <si>
    <t>T256</t>
  </si>
  <si>
    <t>Averill</t>
  </si>
  <si>
    <t>T256T256</t>
  </si>
  <si>
    <t>T257</t>
  </si>
  <si>
    <t>Avery's Gore</t>
  </si>
  <si>
    <t>T257T257</t>
  </si>
  <si>
    <t>T260</t>
  </si>
  <si>
    <t>Lewis</t>
  </si>
  <si>
    <t>T260T260</t>
  </si>
  <si>
    <t>T262</t>
  </si>
  <si>
    <t>Warner's Grant</t>
  </si>
  <si>
    <t>T262T262</t>
  </si>
  <si>
    <t>T263</t>
  </si>
  <si>
    <t>Warren's Gore</t>
  </si>
  <si>
    <t>T263T263</t>
  </si>
  <si>
    <t>T007</t>
  </si>
  <si>
    <t>Bakersfield</t>
  </si>
  <si>
    <t>T007T007</t>
  </si>
  <si>
    <t>Franklin</t>
  </si>
  <si>
    <t>T018</t>
  </si>
  <si>
    <t>Berkshire</t>
  </si>
  <si>
    <t>T018T018</t>
  </si>
  <si>
    <t>T068</t>
  </si>
  <si>
    <t>Enosburgh</t>
  </si>
  <si>
    <t>Enosburg Falls ID</t>
  </si>
  <si>
    <t>T068T068</t>
  </si>
  <si>
    <t>T128</t>
  </si>
  <si>
    <t>Montgomery</t>
  </si>
  <si>
    <t>T128T128</t>
  </si>
  <si>
    <t>T165</t>
  </si>
  <si>
    <t>Richford</t>
  </si>
  <si>
    <t>T165T165</t>
  </si>
  <si>
    <t>T078</t>
  </si>
  <si>
    <t>T078T078</t>
  </si>
  <si>
    <t>T095</t>
  </si>
  <si>
    <t>Highgate</t>
  </si>
  <si>
    <t>T095T095</t>
  </si>
  <si>
    <t>T187</t>
  </si>
  <si>
    <t>Sheldon</t>
  </si>
  <si>
    <t>T187T187</t>
  </si>
  <si>
    <t>T204</t>
  </si>
  <si>
    <t>Swanton</t>
  </si>
  <si>
    <t>T204T204</t>
  </si>
  <si>
    <t>U007</t>
  </si>
  <si>
    <t>Missisquoi Valley UHSD</t>
  </si>
  <si>
    <t>U007U007</t>
  </si>
  <si>
    <t>T071</t>
  </si>
  <si>
    <t>Fairfax</t>
  </si>
  <si>
    <t>T071T071</t>
  </si>
  <si>
    <t>T077</t>
  </si>
  <si>
    <t>Fletcher</t>
  </si>
  <si>
    <t>T077T077</t>
  </si>
  <si>
    <t>T079</t>
  </si>
  <si>
    <t>Georgia</t>
  </si>
  <si>
    <t>T079T079</t>
  </si>
  <si>
    <t>T072</t>
  </si>
  <si>
    <t>Fairfield</t>
  </si>
  <si>
    <t>T072T072</t>
  </si>
  <si>
    <t>T176</t>
  </si>
  <si>
    <t>St. Albans City</t>
  </si>
  <si>
    <t>T176T176</t>
  </si>
  <si>
    <t>T177</t>
  </si>
  <si>
    <t>St. Albans Town</t>
  </si>
  <si>
    <t>T177T177</t>
  </si>
  <si>
    <t>U048</t>
  </si>
  <si>
    <t>Bellows Free Academy UHSD</t>
  </si>
  <si>
    <t>U048U048</t>
  </si>
  <si>
    <t>T003</t>
  </si>
  <si>
    <t>Alburgh</t>
  </si>
  <si>
    <t>T003T003</t>
  </si>
  <si>
    <t>Grand Isle</t>
  </si>
  <si>
    <t>T084</t>
  </si>
  <si>
    <t>T084T084</t>
  </si>
  <si>
    <t>T103</t>
  </si>
  <si>
    <t>Isle La Motte</t>
  </si>
  <si>
    <t>T103T103</t>
  </si>
  <si>
    <t>T143</t>
  </si>
  <si>
    <t>North Hero</t>
  </si>
  <si>
    <t>T143T143</t>
  </si>
  <si>
    <t>T192</t>
  </si>
  <si>
    <t>South Hero</t>
  </si>
  <si>
    <t>So.Hero</t>
  </si>
  <si>
    <t>T192T192</t>
  </si>
  <si>
    <t>T014</t>
  </si>
  <si>
    <t>Belvidere</t>
  </si>
  <si>
    <t>T014T014</t>
  </si>
  <si>
    <t>Lamoille</t>
  </si>
  <si>
    <t>T040</t>
  </si>
  <si>
    <t>Cambridge</t>
  </si>
  <si>
    <t>T040T040</t>
  </si>
  <si>
    <t>T066</t>
  </si>
  <si>
    <t>Eden</t>
  </si>
  <si>
    <t>T066T066</t>
  </si>
  <si>
    <t>T100</t>
  </si>
  <si>
    <t>Hyde Park</t>
  </si>
  <si>
    <t>T100T100</t>
  </si>
  <si>
    <t>T107</t>
  </si>
  <si>
    <t>Johnson</t>
  </si>
  <si>
    <t>T107T107</t>
  </si>
  <si>
    <t>T226</t>
  </si>
  <si>
    <t>Waterville</t>
  </si>
  <si>
    <t>T226T226</t>
  </si>
  <si>
    <t>U018</t>
  </si>
  <si>
    <t>Lamoille UHSD</t>
  </si>
  <si>
    <t>U018U018</t>
  </si>
  <si>
    <t>T067</t>
  </si>
  <si>
    <t>Elmore</t>
  </si>
  <si>
    <t>T067T067</t>
  </si>
  <si>
    <t>T132</t>
  </si>
  <si>
    <t>Morristown</t>
  </si>
  <si>
    <t>T132T132</t>
  </si>
  <si>
    <t>T198</t>
  </si>
  <si>
    <t>Stowe</t>
  </si>
  <si>
    <t>T198T198</t>
  </si>
  <si>
    <t>T023</t>
  </si>
  <si>
    <t>Bradford ID</t>
  </si>
  <si>
    <t>Bradford Id</t>
  </si>
  <si>
    <t>T023T023</t>
  </si>
  <si>
    <t>Orange</t>
  </si>
  <si>
    <t>T052</t>
  </si>
  <si>
    <t>Corinth</t>
  </si>
  <si>
    <t>T052T052</t>
  </si>
  <si>
    <t>T136</t>
  </si>
  <si>
    <t>Newbury</t>
  </si>
  <si>
    <t>T136T136</t>
  </si>
  <si>
    <t>T205</t>
  </si>
  <si>
    <t>Thetford</t>
  </si>
  <si>
    <t>T205T205</t>
  </si>
  <si>
    <t>T207</t>
  </si>
  <si>
    <t>Topsham</t>
  </si>
  <si>
    <t>T207T207</t>
  </si>
  <si>
    <t>U030</t>
  </si>
  <si>
    <t>Oxbow UHSD</t>
  </si>
  <si>
    <t>U030U030</t>
  </si>
  <si>
    <t>U036</t>
  </si>
  <si>
    <t>Waits River Valley UESD</t>
  </si>
  <si>
    <t>U036U036</t>
  </si>
  <si>
    <t>T024</t>
  </si>
  <si>
    <t>Braintree</t>
  </si>
  <si>
    <t>T024T024</t>
  </si>
  <si>
    <t>T032</t>
  </si>
  <si>
    <t>Brookfield</t>
  </si>
  <si>
    <t>T032T032</t>
  </si>
  <si>
    <t>T162</t>
  </si>
  <si>
    <t>Randolph</t>
  </si>
  <si>
    <t>T162T162</t>
  </si>
  <si>
    <t>U002</t>
  </si>
  <si>
    <t>Randolph UHSD</t>
  </si>
  <si>
    <t>U002U002</t>
  </si>
  <si>
    <t>T146</t>
  </si>
  <si>
    <t>T146T146</t>
  </si>
  <si>
    <t>T223</t>
  </si>
  <si>
    <t>Washington</t>
  </si>
  <si>
    <t>T223T223</t>
  </si>
  <si>
    <t>T243</t>
  </si>
  <si>
    <t>Williamstown</t>
  </si>
  <si>
    <t>T243T243</t>
  </si>
  <si>
    <t>T046</t>
  </si>
  <si>
    <t>Chelsea</t>
  </si>
  <si>
    <t>T046T046</t>
  </si>
  <si>
    <t>T171</t>
  </si>
  <si>
    <t>Royalton</t>
  </si>
  <si>
    <t>T171T171</t>
  </si>
  <si>
    <t>T184</t>
  </si>
  <si>
    <t>Sharon</t>
  </si>
  <si>
    <t>T184T184</t>
  </si>
  <si>
    <t>T199</t>
  </si>
  <si>
    <t>Strafford</t>
  </si>
  <si>
    <t>T199T199</t>
  </si>
  <si>
    <t>T210</t>
  </si>
  <si>
    <t>Tunbridge</t>
  </si>
  <si>
    <t>T210T210</t>
  </si>
  <si>
    <t>T030</t>
  </si>
  <si>
    <t>Brighton</t>
  </si>
  <si>
    <t>T030T030</t>
  </si>
  <si>
    <t>T044</t>
  </si>
  <si>
    <t>Charleston</t>
  </si>
  <si>
    <t>T044T044</t>
  </si>
  <si>
    <t>Orleans</t>
  </si>
  <si>
    <t>T054</t>
  </si>
  <si>
    <t>Coventry</t>
  </si>
  <si>
    <t>T054T054</t>
  </si>
  <si>
    <t>T058</t>
  </si>
  <si>
    <t>Derby</t>
  </si>
  <si>
    <t>T058T058</t>
  </si>
  <si>
    <t>T097</t>
  </si>
  <si>
    <t>Holland</t>
  </si>
  <si>
    <t>T097T097</t>
  </si>
  <si>
    <t>T105</t>
  </si>
  <si>
    <t>Jay</t>
  </si>
  <si>
    <t>T105T105</t>
  </si>
  <si>
    <t>T114</t>
  </si>
  <si>
    <t>Lowell</t>
  </si>
  <si>
    <t>T114T114</t>
  </si>
  <si>
    <t>T131</t>
  </si>
  <si>
    <t>Morgan</t>
  </si>
  <si>
    <t>T131T131</t>
  </si>
  <si>
    <t>T139</t>
  </si>
  <si>
    <t>Newport City</t>
  </si>
  <si>
    <t>T139T139</t>
  </si>
  <si>
    <t>T140</t>
  </si>
  <si>
    <t>Newport Town</t>
  </si>
  <si>
    <t>T140T140</t>
  </si>
  <si>
    <t>T209</t>
  </si>
  <si>
    <t>Troy</t>
  </si>
  <si>
    <t>T209T209</t>
  </si>
  <si>
    <t>T231</t>
  </si>
  <si>
    <t>Westfield</t>
  </si>
  <si>
    <t>T231T231</t>
  </si>
  <si>
    <t>T258</t>
  </si>
  <si>
    <t>Ferdinand</t>
  </si>
  <si>
    <t>T258T258</t>
  </si>
  <si>
    <t>U022A</t>
  </si>
  <si>
    <t>North Country Jr UHSD</t>
  </si>
  <si>
    <t>U022AU022A</t>
  </si>
  <si>
    <t>U022B</t>
  </si>
  <si>
    <t>North Country Sr UHSD</t>
  </si>
  <si>
    <t>U022BU022B</t>
  </si>
  <si>
    <t>T019</t>
  </si>
  <si>
    <t>Berlin</t>
  </si>
  <si>
    <t>T019T019</t>
  </si>
  <si>
    <t>T039</t>
  </si>
  <si>
    <t>Calais</t>
  </si>
  <si>
    <t>T039T039</t>
  </si>
  <si>
    <t>T065</t>
  </si>
  <si>
    <t>East Montpelier</t>
  </si>
  <si>
    <t>T065T065</t>
  </si>
  <si>
    <t>T124</t>
  </si>
  <si>
    <t>Middlesex</t>
  </si>
  <si>
    <t>T124T124</t>
  </si>
  <si>
    <t>T254</t>
  </si>
  <si>
    <t>Worcester</t>
  </si>
  <si>
    <t>T254T254</t>
  </si>
  <si>
    <t>U032</t>
  </si>
  <si>
    <t>U-32 UHSD</t>
  </si>
  <si>
    <t>U032U032</t>
  </si>
  <si>
    <t>T049</t>
  </si>
  <si>
    <t>Clarendon</t>
  </si>
  <si>
    <t>T049T049</t>
  </si>
  <si>
    <t>T190</t>
  </si>
  <si>
    <t>Shrewsbury</t>
  </si>
  <si>
    <t>T190T190</t>
  </si>
  <si>
    <t>T206</t>
  </si>
  <si>
    <t>Tinmouth</t>
  </si>
  <si>
    <t>T206T206</t>
  </si>
  <si>
    <t>T219</t>
  </si>
  <si>
    <t>Wallingford</t>
  </si>
  <si>
    <t>T219T219</t>
  </si>
  <si>
    <t>U040</t>
  </si>
  <si>
    <t>Mill River UHSD</t>
  </si>
  <si>
    <t>U040U040</t>
  </si>
  <si>
    <t>T002</t>
  </si>
  <si>
    <t>Albany</t>
  </si>
  <si>
    <t>T002T002</t>
  </si>
  <si>
    <t>T013</t>
  </si>
  <si>
    <t>Barton ID</t>
  </si>
  <si>
    <t>Barton Id</t>
  </si>
  <si>
    <t>T013T013</t>
  </si>
  <si>
    <t>T034</t>
  </si>
  <si>
    <t>Brownington</t>
  </si>
  <si>
    <t>T034T034</t>
  </si>
  <si>
    <t>T080</t>
  </si>
  <si>
    <t>Glover</t>
  </si>
  <si>
    <t>T080T080</t>
  </si>
  <si>
    <t>T102</t>
  </si>
  <si>
    <t>Irasburg</t>
  </si>
  <si>
    <t>T102T102</t>
  </si>
  <si>
    <t>T147</t>
  </si>
  <si>
    <t>Orleans ID</t>
  </si>
  <si>
    <t>T147T147</t>
  </si>
  <si>
    <t>T235</t>
  </si>
  <si>
    <t>Westmore</t>
  </si>
  <si>
    <t>T235T235</t>
  </si>
  <si>
    <t>U024</t>
  </si>
  <si>
    <t>Lake Region UHSD</t>
  </si>
  <si>
    <t>U024U024</t>
  </si>
  <si>
    <t>T055</t>
  </si>
  <si>
    <t>Craftsbury</t>
  </si>
  <si>
    <t>T055T055</t>
  </si>
  <si>
    <t>T086</t>
  </si>
  <si>
    <t>Greensboro</t>
  </si>
  <si>
    <t>T086T086</t>
  </si>
  <si>
    <t>T092</t>
  </si>
  <si>
    <t>Hardwick</t>
  </si>
  <si>
    <t>T092T092</t>
  </si>
  <si>
    <t>T195</t>
  </si>
  <si>
    <t>Stannard</t>
  </si>
  <si>
    <t>T195T195</t>
  </si>
  <si>
    <t>T250</t>
  </si>
  <si>
    <t>Wolcott</t>
  </si>
  <si>
    <t>T250T250</t>
  </si>
  <si>
    <t>T251</t>
  </si>
  <si>
    <t>Woodbury</t>
  </si>
  <si>
    <t>T251T251</t>
  </si>
  <si>
    <t>U026</t>
  </si>
  <si>
    <t>Hazen UHSD</t>
  </si>
  <si>
    <t>U026U026</t>
  </si>
  <si>
    <t>U043</t>
  </si>
  <si>
    <t>Lakeview UESD</t>
  </si>
  <si>
    <t>U043U043</t>
  </si>
  <si>
    <t>T026</t>
  </si>
  <si>
    <t>Brandon</t>
  </si>
  <si>
    <t>T026T026</t>
  </si>
  <si>
    <t>T048</t>
  </si>
  <si>
    <t>T048T048</t>
  </si>
  <si>
    <t>T081</t>
  </si>
  <si>
    <t>Goshen</t>
  </si>
  <si>
    <t>T081T081</t>
  </si>
  <si>
    <t>T110</t>
  </si>
  <si>
    <t>Leicester</t>
  </si>
  <si>
    <t>T110T110</t>
  </si>
  <si>
    <t>T122</t>
  </si>
  <si>
    <t>Mendon</t>
  </si>
  <si>
    <t>T122T122</t>
  </si>
  <si>
    <t>T154</t>
  </si>
  <si>
    <t>Pittsford</t>
  </si>
  <si>
    <t>T154T154</t>
  </si>
  <si>
    <t>T201</t>
  </si>
  <si>
    <t>Sudbury</t>
  </si>
  <si>
    <t>T201T201</t>
  </si>
  <si>
    <t>T241</t>
  </si>
  <si>
    <t>Whiting</t>
  </si>
  <si>
    <t>T241T241</t>
  </si>
  <si>
    <t>U008</t>
  </si>
  <si>
    <t>Otter Valley UHSD</t>
  </si>
  <si>
    <t>U008U008</t>
  </si>
  <si>
    <t>T160</t>
  </si>
  <si>
    <t>Proctor</t>
  </si>
  <si>
    <t>T160T160</t>
  </si>
  <si>
    <t>T174</t>
  </si>
  <si>
    <t>Rutland Town</t>
  </si>
  <si>
    <t>T174T174</t>
  </si>
  <si>
    <t>T237</t>
  </si>
  <si>
    <t>West Rutland</t>
  </si>
  <si>
    <t>T237T237</t>
  </si>
  <si>
    <t>T101</t>
  </si>
  <si>
    <t>Ira</t>
  </si>
  <si>
    <t>T101T101</t>
  </si>
  <si>
    <t>T125</t>
  </si>
  <si>
    <t>Middletown Springs</t>
  </si>
  <si>
    <t>T125T125</t>
  </si>
  <si>
    <t>T158</t>
  </si>
  <si>
    <t>Poultney</t>
  </si>
  <si>
    <t>T158T158</t>
  </si>
  <si>
    <t>T228</t>
  </si>
  <si>
    <t>Wells</t>
  </si>
  <si>
    <t>T228T228</t>
  </si>
  <si>
    <t>T173</t>
  </si>
  <si>
    <t>Rutland City</t>
  </si>
  <si>
    <t>T173T173</t>
  </si>
  <si>
    <t>T038</t>
  </si>
  <si>
    <t>Cabot</t>
  </si>
  <si>
    <t>T038T038</t>
  </si>
  <si>
    <t>T121</t>
  </si>
  <si>
    <t>Marshfield</t>
  </si>
  <si>
    <t>T121T121</t>
  </si>
  <si>
    <t>T155</t>
  </si>
  <si>
    <t>Plainfield</t>
  </si>
  <si>
    <t>T155T155</t>
  </si>
  <si>
    <t>U033</t>
  </si>
  <si>
    <t>Twinfield USD</t>
  </si>
  <si>
    <t>U033U033</t>
  </si>
  <si>
    <t>T063</t>
  </si>
  <si>
    <t>Duxbury</t>
  </si>
  <si>
    <t>T063T063</t>
  </si>
  <si>
    <t>T075</t>
  </si>
  <si>
    <t>Fayston</t>
  </si>
  <si>
    <t>T075T075</t>
  </si>
  <si>
    <t>T130</t>
  </si>
  <si>
    <t>Moretown</t>
  </si>
  <si>
    <t>T130T130</t>
  </si>
  <si>
    <t>T217</t>
  </si>
  <si>
    <t>Waitsfield</t>
  </si>
  <si>
    <t>T217T217</t>
  </si>
  <si>
    <t>T222</t>
  </si>
  <si>
    <t>Warren</t>
  </si>
  <si>
    <t>T222T222</t>
  </si>
  <si>
    <t>T224</t>
  </si>
  <si>
    <t>Waterbury</t>
  </si>
  <si>
    <t>T224T224</t>
  </si>
  <si>
    <t>U019</t>
  </si>
  <si>
    <t>Harwood UHSD</t>
  </si>
  <si>
    <t>U019U019</t>
  </si>
  <si>
    <t>U045</t>
  </si>
  <si>
    <t>Duxbury-Waterbury UESD</t>
  </si>
  <si>
    <t>U045U045</t>
  </si>
  <si>
    <t>T142</t>
  </si>
  <si>
    <t>Northfield</t>
  </si>
  <si>
    <t>T142T142</t>
  </si>
  <si>
    <t>T170</t>
  </si>
  <si>
    <t>Roxbury</t>
  </si>
  <si>
    <t>T170T170</t>
  </si>
  <si>
    <t>T129</t>
  </si>
  <si>
    <t>Montpelier</t>
  </si>
  <si>
    <t>T129T129</t>
  </si>
  <si>
    <t>T033</t>
  </si>
  <si>
    <t>Brookline</t>
  </si>
  <si>
    <t>T033T033</t>
  </si>
  <si>
    <t>T060</t>
  </si>
  <si>
    <t>Dover</t>
  </si>
  <si>
    <t>T060T060</t>
  </si>
  <si>
    <t>T104</t>
  </si>
  <si>
    <t>Jamaica</t>
  </si>
  <si>
    <t>T104T104</t>
  </si>
  <si>
    <t>T120</t>
  </si>
  <si>
    <t>Marlboro</t>
  </si>
  <si>
    <t>T120T120</t>
  </si>
  <si>
    <t>T137</t>
  </si>
  <si>
    <t>Newfane</t>
  </si>
  <si>
    <t>T137T137</t>
  </si>
  <si>
    <t>T200</t>
  </si>
  <si>
    <t>Stratton</t>
  </si>
  <si>
    <t>T200T200</t>
  </si>
  <si>
    <t>T208</t>
  </si>
  <si>
    <t>Townshend</t>
  </si>
  <si>
    <t>T208T208</t>
  </si>
  <si>
    <t>T221</t>
  </si>
  <si>
    <t>Wardsboro</t>
  </si>
  <si>
    <t>T221T221</t>
  </si>
  <si>
    <t>T246</t>
  </si>
  <si>
    <t>T246T246</t>
  </si>
  <si>
    <t>U034</t>
  </si>
  <si>
    <t>Leland &amp; Gray UHSD</t>
  </si>
  <si>
    <t>U034U034</t>
  </si>
  <si>
    <t>T006</t>
  </si>
  <si>
    <t>Athens</t>
  </si>
  <si>
    <t>T006T006</t>
  </si>
  <si>
    <t>T082</t>
  </si>
  <si>
    <t>Grafton</t>
  </si>
  <si>
    <t>T082T082</t>
  </si>
  <si>
    <t>T169</t>
  </si>
  <si>
    <t>Rockingham</t>
  </si>
  <si>
    <t>T169T169</t>
  </si>
  <si>
    <t>T234</t>
  </si>
  <si>
    <t>Westminster</t>
  </si>
  <si>
    <t>T234T234</t>
  </si>
  <si>
    <t>U027</t>
  </si>
  <si>
    <t>Bellows Falls UHSD</t>
  </si>
  <si>
    <t>U027U027</t>
  </si>
  <si>
    <t>T027</t>
  </si>
  <si>
    <t>Brattleboro</t>
  </si>
  <si>
    <t>T027T027</t>
  </si>
  <si>
    <t>T061</t>
  </si>
  <si>
    <t>Dummerston</t>
  </si>
  <si>
    <t>T061T061</t>
  </si>
  <si>
    <t>T089</t>
  </si>
  <si>
    <t>Guilford</t>
  </si>
  <si>
    <t>T089T089</t>
  </si>
  <si>
    <t>T161</t>
  </si>
  <si>
    <t>Putney</t>
  </si>
  <si>
    <t>T161T161</t>
  </si>
  <si>
    <t>T214</t>
  </si>
  <si>
    <t>Vernon</t>
  </si>
  <si>
    <t>T214T214</t>
  </si>
  <si>
    <t>U006</t>
  </si>
  <si>
    <t>Brattleboro UHSD</t>
  </si>
  <si>
    <t>U006U006</t>
  </si>
  <si>
    <t>T090</t>
  </si>
  <si>
    <t>Halifax</t>
  </si>
  <si>
    <t>T090T090</t>
  </si>
  <si>
    <t>T164</t>
  </si>
  <si>
    <t>Readsboro</t>
  </si>
  <si>
    <t>T164T164</t>
  </si>
  <si>
    <t>T182</t>
  </si>
  <si>
    <t>Searsburg</t>
  </si>
  <si>
    <t>T182T182</t>
  </si>
  <si>
    <t>T194</t>
  </si>
  <si>
    <t>Stamford</t>
  </si>
  <si>
    <t>T194T194</t>
  </si>
  <si>
    <t>T242</t>
  </si>
  <si>
    <t>Whitingham</t>
  </si>
  <si>
    <t>T242T242</t>
  </si>
  <si>
    <t>T245</t>
  </si>
  <si>
    <t>Wilmington</t>
  </si>
  <si>
    <t>T245T245</t>
  </si>
  <si>
    <t>T261</t>
  </si>
  <si>
    <t>Somerset</t>
  </si>
  <si>
    <t>T261T261</t>
  </si>
  <si>
    <t>T020</t>
  </si>
  <si>
    <t>Bethel</t>
  </si>
  <si>
    <t>T020T020</t>
  </si>
  <si>
    <t>T085</t>
  </si>
  <si>
    <t>Granville</t>
  </si>
  <si>
    <t>T085T085</t>
  </si>
  <si>
    <t>T091</t>
  </si>
  <si>
    <t>Hancock</t>
  </si>
  <si>
    <t>T091T091</t>
  </si>
  <si>
    <t>T168</t>
  </si>
  <si>
    <t>Rochester</t>
  </si>
  <si>
    <t>T168T168</t>
  </si>
  <si>
    <t>T197</t>
  </si>
  <si>
    <t>Stockbridge</t>
  </si>
  <si>
    <t>T197T197</t>
  </si>
  <si>
    <t>T009</t>
  </si>
  <si>
    <t>Barnard</t>
  </si>
  <si>
    <t>T009T009</t>
  </si>
  <si>
    <t>T028</t>
  </si>
  <si>
    <t>Bridgewater</t>
  </si>
  <si>
    <t>T028T028</t>
  </si>
  <si>
    <t>T153</t>
  </si>
  <si>
    <t>Pittsfield</t>
  </si>
  <si>
    <t>T153T153</t>
  </si>
  <si>
    <t>T157</t>
  </si>
  <si>
    <t>Pomfret</t>
  </si>
  <si>
    <t>T157T157</t>
  </si>
  <si>
    <t>T163</t>
  </si>
  <si>
    <t>Reading</t>
  </si>
  <si>
    <t>T163T163</t>
  </si>
  <si>
    <t>T188</t>
  </si>
  <si>
    <t>Killington</t>
  </si>
  <si>
    <t>Killington (Killington)</t>
  </si>
  <si>
    <t>T188T188</t>
  </si>
  <si>
    <t>T253</t>
  </si>
  <si>
    <t>Woodstock</t>
  </si>
  <si>
    <t>T253T253</t>
  </si>
  <si>
    <t>U004</t>
  </si>
  <si>
    <t>Woodstock UHSD</t>
  </si>
  <si>
    <t>U004U004</t>
  </si>
  <si>
    <t>T094</t>
  </si>
  <si>
    <t>Hartland</t>
  </si>
  <si>
    <t>T094T094</t>
  </si>
  <si>
    <t>T227</t>
  </si>
  <si>
    <t>Weathersfield</t>
  </si>
  <si>
    <t>T227T227</t>
  </si>
  <si>
    <t>T238</t>
  </si>
  <si>
    <t>West Windsor</t>
  </si>
  <si>
    <t>T238T238</t>
  </si>
  <si>
    <t>T247</t>
  </si>
  <si>
    <t>T247T247</t>
  </si>
  <si>
    <t>T093</t>
  </si>
  <si>
    <t>Hartford</t>
  </si>
  <si>
    <t>T093T093</t>
  </si>
  <si>
    <t>T145</t>
  </si>
  <si>
    <t>Norwich</t>
  </si>
  <si>
    <t>T145T145</t>
  </si>
  <si>
    <t>T193</t>
  </si>
  <si>
    <t>Springfield</t>
  </si>
  <si>
    <t>T193T193</t>
  </si>
  <si>
    <t>T087</t>
  </si>
  <si>
    <t>Groton</t>
  </si>
  <si>
    <t>T087T087</t>
  </si>
  <si>
    <t>T175</t>
  </si>
  <si>
    <t>Ryegate</t>
  </si>
  <si>
    <t>T175T175</t>
  </si>
  <si>
    <t>T229</t>
  </si>
  <si>
    <t>Wells River</t>
  </si>
  <si>
    <t>T229T229</t>
  </si>
  <si>
    <t>U021</t>
  </si>
  <si>
    <t>Blue Mountain USD</t>
  </si>
  <si>
    <t>U021U021</t>
  </si>
  <si>
    <t>T070</t>
  </si>
  <si>
    <t>Essex Town</t>
  </si>
  <si>
    <t>T070T070</t>
  </si>
  <si>
    <t>T005</t>
  </si>
  <si>
    <t>Arlington</t>
  </si>
  <si>
    <t>T005T005</t>
  </si>
  <si>
    <t>T181</t>
  </si>
  <si>
    <t>Sandgate</t>
  </si>
  <si>
    <t>T181T181</t>
  </si>
  <si>
    <t>T011</t>
  </si>
  <si>
    <t>Barre City</t>
  </si>
  <si>
    <t>T011T011</t>
  </si>
  <si>
    <t>T012</t>
  </si>
  <si>
    <t>Barre Town</t>
  </si>
  <si>
    <t>T012T012</t>
  </si>
  <si>
    <t>U041</t>
  </si>
  <si>
    <t>Spaulding UHSD</t>
  </si>
  <si>
    <t>U041U041</t>
  </si>
  <si>
    <t>T004</t>
  </si>
  <si>
    <t>Andover</t>
  </si>
  <si>
    <t>T004T004</t>
  </si>
  <si>
    <t>T008</t>
  </si>
  <si>
    <t>Baltimore</t>
  </si>
  <si>
    <t>T008T008</t>
  </si>
  <si>
    <t>T043</t>
  </si>
  <si>
    <t>Cavendish</t>
  </si>
  <si>
    <t>T043T043</t>
  </si>
  <si>
    <t>T047</t>
  </si>
  <si>
    <t>Chester</t>
  </si>
  <si>
    <t>T047T047</t>
  </si>
  <si>
    <t>T115</t>
  </si>
  <si>
    <t>Ludlow</t>
  </si>
  <si>
    <t>T115T115</t>
  </si>
  <si>
    <t>T133</t>
  </si>
  <si>
    <t>Mt. Holly</t>
  </si>
  <si>
    <t>T133T133</t>
  </si>
  <si>
    <t>T156</t>
  </si>
  <si>
    <t>Plymouth</t>
  </si>
  <si>
    <t>T156T156</t>
  </si>
  <si>
    <t>U029</t>
  </si>
  <si>
    <t>Chester-Andover UESD</t>
  </si>
  <si>
    <t>U029U029</t>
  </si>
  <si>
    <t>U035</t>
  </si>
  <si>
    <t>Green Mountain UHSD</t>
  </si>
  <si>
    <t>U035U035</t>
  </si>
  <si>
    <t>U039</t>
  </si>
  <si>
    <t>Black River UHSD</t>
  </si>
  <si>
    <t>U039U039</t>
  </si>
  <si>
    <t>T074</t>
  </si>
  <si>
    <t>Fairlee</t>
  </si>
  <si>
    <t>T074T074</t>
  </si>
  <si>
    <t>T215</t>
  </si>
  <si>
    <t>Vershire</t>
  </si>
  <si>
    <t>T215T215</t>
  </si>
  <si>
    <t>T230</t>
  </si>
  <si>
    <t>West Fairlee</t>
  </si>
  <si>
    <t>T230T230</t>
  </si>
  <si>
    <t>U146</t>
  </si>
  <si>
    <t>Rivendell Interstate USD</t>
  </si>
  <si>
    <t>U146U146</t>
  </si>
  <si>
    <t>Z999</t>
  </si>
  <si>
    <t>Statewide Total</t>
  </si>
  <si>
    <t>Z999Z999</t>
  </si>
  <si>
    <t>FY2016</t>
  </si>
  <si>
    <t>Ed Spend</t>
  </si>
  <si>
    <t>EqPup</t>
  </si>
  <si>
    <t>per EqPup</t>
  </si>
  <si>
    <t>less EXC</t>
  </si>
  <si>
    <t>phantoms ≥ 10%</t>
  </si>
  <si>
    <t>-</t>
  </si>
  <si>
    <t>Exmpt pk-12</t>
  </si>
  <si>
    <t>Allowable</t>
  </si>
  <si>
    <t>Growth</t>
  </si>
  <si>
    <t>Percentage</t>
  </si>
  <si>
    <t>based on</t>
  </si>
  <si>
    <t>Index</t>
  </si>
  <si>
    <t>reduced ES/EP</t>
  </si>
  <si>
    <t>divided by</t>
  </si>
  <si>
    <t>District</t>
  </si>
  <si>
    <t>Excess</t>
  </si>
  <si>
    <t>Threshold</t>
  </si>
  <si>
    <t>FY17</t>
  </si>
  <si>
    <t>Increase</t>
  </si>
  <si>
    <t>Total</t>
  </si>
  <si>
    <t>in FY17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</si>
  <si>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</si>
  <si>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</si>
  <si>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</si>
  <si>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</si>
  <si>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</si>
  <si>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</si>
  <si>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</si>
  <si>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</si>
  <si>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C </t>
    </r>
    <r>
      <rPr>
        <vertAlign val="subscript"/>
        <sz val="10"/>
        <color rgb="FFFF0000"/>
        <rFont val="Arial"/>
        <family val="2"/>
      </rPr>
      <t>dist</t>
    </r>
    <r>
      <rPr>
        <sz val="10"/>
        <color rgb="FFFF0000"/>
        <rFont val="Arial"/>
        <family val="2"/>
      </rPr>
      <t xml:space="preserve"> ÷ C </t>
    </r>
    <r>
      <rPr>
        <vertAlign val="subscript"/>
        <sz val="10"/>
        <color rgb="FFFF0000"/>
        <rFont val="Arial"/>
        <family val="2"/>
      </rPr>
      <t>max</t>
    </r>
  </si>
  <si>
    <t>(5.5% ÷ D) - 5.5%</t>
  </si>
  <si>
    <t>C x (1 + E)</t>
  </si>
  <si>
    <t>F - C</t>
  </si>
  <si>
    <t>A x G</t>
  </si>
  <si>
    <t>Sort</t>
  </si>
  <si>
    <t>Column</t>
  </si>
  <si>
    <t>Cost containment as laid out in secs. 37 &amp; 38</t>
  </si>
  <si>
    <t>of Act 46 (H. 361)</t>
  </si>
  <si>
    <t>Missing budget</t>
  </si>
  <si>
    <t>max red ES/EP</t>
  </si>
  <si>
    <t>Data are from:</t>
  </si>
  <si>
    <t>FY16Fin_v04.xlsm</t>
  </si>
  <si>
    <t>Based on final FY2016 budget data</t>
  </si>
  <si>
    <t>as of 14-Jul-15.</t>
  </si>
  <si>
    <t>(reduced)</t>
  </si>
  <si>
    <t>value</t>
  </si>
  <si>
    <t>Exmpt sec. 513.1, No. 58, 2015</t>
  </si>
  <si>
    <t>Vermont Department of Education</t>
  </si>
  <si>
    <t>School Finance Operations</t>
  </si>
  <si>
    <t>Frzn v03</t>
  </si>
  <si>
    <t>Path</t>
  </si>
  <si>
    <t>J:\FY2016\Reports16\EqPup16\FY16 FRZ EqPup</t>
  </si>
  <si>
    <t>File</t>
  </si>
  <si>
    <t>FY2016 EqPup FRZ 29Dec14 v03.xlsm</t>
  </si>
  <si>
    <t>Page</t>
  </si>
  <si>
    <t>EP Calc</t>
  </si>
  <si>
    <t>Date</t>
  </si>
  <si>
    <t>Time</t>
  </si>
  <si>
    <t>Last Modified</t>
  </si>
  <si>
    <t>Current</t>
  </si>
  <si>
    <t>District  ID</t>
  </si>
  <si>
    <t xml:space="preserve">    Formula Parking Lot</t>
  </si>
  <si>
    <t>Vertical Lookup Offset ----&gt;</t>
  </si>
  <si>
    <t>Mt Abraham UHSD #28</t>
  </si>
  <si>
    <t>U028T031</t>
  </si>
  <si>
    <t>U028T112</t>
  </si>
  <si>
    <t>U028T127</t>
  </si>
  <si>
    <t>U028T138</t>
  </si>
  <si>
    <t>U028T196</t>
  </si>
  <si>
    <t>Ferrisburghh</t>
  </si>
  <si>
    <t>Vergennes UHSD #5</t>
  </si>
  <si>
    <t>U005T001</t>
  </si>
  <si>
    <t>U005T076</t>
  </si>
  <si>
    <t>U005T149</t>
  </si>
  <si>
    <t>U005T213</t>
  </si>
  <si>
    <t>U005T220</t>
  </si>
  <si>
    <t>Vergennes Uesd #44</t>
  </si>
  <si>
    <t>U044T149</t>
  </si>
  <si>
    <t>U044T213</t>
  </si>
  <si>
    <t>U044T220</t>
  </si>
  <si>
    <t>Middlebury UHSD #3</t>
  </si>
  <si>
    <t>U003T029</t>
  </si>
  <si>
    <t>U003T053</t>
  </si>
  <si>
    <t>U003T123</t>
  </si>
  <si>
    <t>U003T167</t>
  </si>
  <si>
    <t>U003T180</t>
  </si>
  <si>
    <t>U003T189</t>
  </si>
  <si>
    <t>U003T239</t>
  </si>
  <si>
    <t>Fair Haven UHSD #16</t>
  </si>
  <si>
    <t>U016T017</t>
  </si>
  <si>
    <t>U016T042</t>
  </si>
  <si>
    <t>U016T073</t>
  </si>
  <si>
    <t>U016T148</t>
  </si>
  <si>
    <t>U016T233</t>
  </si>
  <si>
    <t>Castleton Hubbardton USD #42</t>
  </si>
  <si>
    <t>U042T042</t>
  </si>
  <si>
    <t>U042T098</t>
  </si>
  <si>
    <t>Mt. Anthony UHSD #14</t>
  </si>
  <si>
    <t>U014T015</t>
  </si>
  <si>
    <t>U014T141</t>
  </si>
  <si>
    <t>U014T159</t>
  </si>
  <si>
    <t>U014T183</t>
  </si>
  <si>
    <t>U014T252</t>
  </si>
  <si>
    <t>Currier Memorial USD #23</t>
  </si>
  <si>
    <t>U023T056</t>
  </si>
  <si>
    <t>U023T134</t>
  </si>
  <si>
    <t>Union School District #47</t>
  </si>
  <si>
    <t>U047T150</t>
  </si>
  <si>
    <t>U047T172</t>
  </si>
  <si>
    <t>Flood Brook USD #20</t>
  </si>
  <si>
    <t>U301T109</t>
  </si>
  <si>
    <t>U301T113</t>
  </si>
  <si>
    <t>U301T152</t>
  </si>
  <si>
    <t>U301T236</t>
  </si>
  <si>
    <t>Mountain Towns R.E.D. USD</t>
  </si>
  <si>
    <t>Millers Run USD #37</t>
  </si>
  <si>
    <t>U037T185</t>
  </si>
  <si>
    <t>U037T240</t>
  </si>
  <si>
    <t>Mt. Mansfield MUSD #401A</t>
  </si>
  <si>
    <t>U401AT022</t>
  </si>
  <si>
    <t>U401AT106</t>
  </si>
  <si>
    <t>U401AT166</t>
  </si>
  <si>
    <t>U401AT211</t>
  </si>
  <si>
    <t>U401AT212</t>
  </si>
  <si>
    <t>Mt. Mansfield MUSD #401B</t>
  </si>
  <si>
    <t>U401BT022</t>
  </si>
  <si>
    <t>U401BT099</t>
  </si>
  <si>
    <t>U401BT106</t>
  </si>
  <si>
    <t>U401BT166</t>
  </si>
  <si>
    <t>U401BT211</t>
  </si>
  <si>
    <t>U401BT212</t>
  </si>
  <si>
    <t>Essex Comm. Ed. Ctr. UHSD #46</t>
  </si>
  <si>
    <t>U046T069</t>
  </si>
  <si>
    <t>Champlain Valley UHSD #15</t>
  </si>
  <si>
    <t>U015T045</t>
  </si>
  <si>
    <t>U015T096</t>
  </si>
  <si>
    <t>U015T186</t>
  </si>
  <si>
    <t>U015T244</t>
  </si>
  <si>
    <t>Missisquoi Valley UHSD #7</t>
  </si>
  <si>
    <t>U007T078</t>
  </si>
  <si>
    <t>U007T095</t>
  </si>
  <si>
    <t>U007T204</t>
  </si>
  <si>
    <t>Bellows Free Academy UHSD #48</t>
  </si>
  <si>
    <t>U048T176</t>
  </si>
  <si>
    <t>U048T177</t>
  </si>
  <si>
    <t>Lamoille UHSD #18</t>
  </si>
  <si>
    <t>U018T014</t>
  </si>
  <si>
    <t>U018T040</t>
  </si>
  <si>
    <t>U018T066</t>
  </si>
  <si>
    <t>U018T100</t>
  </si>
  <si>
    <t>U018T107</t>
  </si>
  <si>
    <t>U018T226</t>
  </si>
  <si>
    <t>Oxbow UHSD #30</t>
  </si>
  <si>
    <t>U030T023</t>
  </si>
  <si>
    <t>U030T136</t>
  </si>
  <si>
    <t>Waits River Valley USD #36</t>
  </si>
  <si>
    <t>U036T052</t>
  </si>
  <si>
    <t>U036T207</t>
  </si>
  <si>
    <t>Randolph UHSD #2</t>
  </si>
  <si>
    <t>U002T024</t>
  </si>
  <si>
    <t>U002T032</t>
  </si>
  <si>
    <t>U002T162</t>
  </si>
  <si>
    <t>North Country Jr UHSD #22</t>
  </si>
  <si>
    <t>U022AT058</t>
  </si>
  <si>
    <t>U022AT097</t>
  </si>
  <si>
    <t>U022AT105</t>
  </si>
  <si>
    <t>U022AT131</t>
  </si>
  <si>
    <t>U022AT139</t>
  </si>
  <si>
    <t>North Country Sr UHSD #22</t>
  </si>
  <si>
    <t>U022BT030</t>
  </si>
  <si>
    <t>U022BT044</t>
  </si>
  <si>
    <t>U022BT058</t>
  </si>
  <si>
    <t>U022BT097</t>
  </si>
  <si>
    <t>U022BT105</t>
  </si>
  <si>
    <t>U022BT114</t>
  </si>
  <si>
    <t>U022BT131</t>
  </si>
  <si>
    <t>U022BT139</t>
  </si>
  <si>
    <t>U022BT140</t>
  </si>
  <si>
    <t>U022BT209</t>
  </si>
  <si>
    <t>U022BT231</t>
  </si>
  <si>
    <t>U32 High School (UHSD #32)</t>
  </si>
  <si>
    <t>U032T019</t>
  </si>
  <si>
    <t>U032T039</t>
  </si>
  <si>
    <t>U032T065</t>
  </si>
  <si>
    <t>U032T124</t>
  </si>
  <si>
    <t>U032T254</t>
  </si>
  <si>
    <t>Mill River USD #40</t>
  </si>
  <si>
    <t>U040T049</t>
  </si>
  <si>
    <t>U040T190</t>
  </si>
  <si>
    <t>U040T219</t>
  </si>
  <si>
    <t>Lake Region UHSD #24</t>
  </si>
  <si>
    <t>U024T002</t>
  </si>
  <si>
    <t>U024T013</t>
  </si>
  <si>
    <t>U024T034</t>
  </si>
  <si>
    <t>U024T080</t>
  </si>
  <si>
    <t>U024T102</t>
  </si>
  <si>
    <t>U024T147</t>
  </si>
  <si>
    <t>U024T235</t>
  </si>
  <si>
    <t>Hazen UHSD #26</t>
  </si>
  <si>
    <t>U026T086</t>
  </si>
  <si>
    <t>U026T092</t>
  </si>
  <si>
    <t>U026T251</t>
  </si>
  <si>
    <t>Lakeview USD #43</t>
  </si>
  <si>
    <t>U043T086</t>
  </si>
  <si>
    <t>U043T195</t>
  </si>
  <si>
    <t>Otter Valley UHSD #8</t>
  </si>
  <si>
    <t>U008T026</t>
  </si>
  <si>
    <t>U008T081</t>
  </si>
  <si>
    <t>U008T110</t>
  </si>
  <si>
    <t>U008T154</t>
  </si>
  <si>
    <t>U008T201</t>
  </si>
  <si>
    <t>U008T241</t>
  </si>
  <si>
    <t>Twinfield USD #33</t>
  </si>
  <si>
    <t>U033T121</t>
  </si>
  <si>
    <t>U033T155</t>
  </si>
  <si>
    <t>Harwood UHSD #19</t>
  </si>
  <si>
    <t>U019T063</t>
  </si>
  <si>
    <t>U019T075</t>
  </si>
  <si>
    <t>U019T130</t>
  </si>
  <si>
    <t>U019T217</t>
  </si>
  <si>
    <t>U019T222</t>
  </si>
  <si>
    <t>U019T224</t>
  </si>
  <si>
    <t>Duxbury/Waterbury Union #45</t>
  </si>
  <si>
    <t>U045T063</t>
  </si>
  <si>
    <t>U045T224</t>
  </si>
  <si>
    <t>Leland And Gray UHSD #34</t>
  </si>
  <si>
    <t>U034T033</t>
  </si>
  <si>
    <t>U034T104</t>
  </si>
  <si>
    <t>U034T137</t>
  </si>
  <si>
    <t>U034T208</t>
  </si>
  <si>
    <t>U034T246</t>
  </si>
  <si>
    <t>Bellows Falls UHSD #27</t>
  </si>
  <si>
    <t>U027T006</t>
  </si>
  <si>
    <t>U027T082</t>
  </si>
  <si>
    <t>U027T169</t>
  </si>
  <si>
    <t>U027T234</t>
  </si>
  <si>
    <t>Brattleboro UHSD #6</t>
  </si>
  <si>
    <t>U006T027</t>
  </si>
  <si>
    <t>U006T061</t>
  </si>
  <si>
    <t>U006T089</t>
  </si>
  <si>
    <t>U006T161</t>
  </si>
  <si>
    <t>U006T214</t>
  </si>
  <si>
    <t>Sherburne (Killington)</t>
  </si>
  <si>
    <t>Woodstock UHSD #4</t>
  </si>
  <si>
    <t>U004T009</t>
  </si>
  <si>
    <t>U004T028</t>
  </si>
  <si>
    <t>U004T157</t>
  </si>
  <si>
    <t>U004T163</t>
  </si>
  <si>
    <t>U004T188</t>
  </si>
  <si>
    <t>U004T253</t>
  </si>
  <si>
    <t>Blue Mountain USD #21</t>
  </si>
  <si>
    <t>U021T087</t>
  </si>
  <si>
    <t>U021T175</t>
  </si>
  <si>
    <t>U021T229</t>
  </si>
  <si>
    <t>U046T070</t>
  </si>
  <si>
    <t>Spaulding HSUD #41</t>
  </si>
  <si>
    <t>U041T011</t>
  </si>
  <si>
    <t>U041T012</t>
  </si>
  <si>
    <t>Chester Andover USD #29</t>
  </si>
  <si>
    <t>U029T004</t>
  </si>
  <si>
    <t>U029T047</t>
  </si>
  <si>
    <t>Green Mountain UHSD #35</t>
  </si>
  <si>
    <t>U035T004</t>
  </si>
  <si>
    <t>U035T043</t>
  </si>
  <si>
    <t>U035T047</t>
  </si>
  <si>
    <t>Black River USD #39</t>
  </si>
  <si>
    <t>U039T115</t>
  </si>
  <si>
    <t>U039T133</t>
  </si>
  <si>
    <t>Rivendell Interstate School District</t>
  </si>
  <si>
    <t>U146T074</t>
  </si>
  <si>
    <t>U146T215</t>
  </si>
  <si>
    <t>U146T230</t>
  </si>
  <si>
    <t>Statewide Totals</t>
  </si>
  <si>
    <t>Equalized</t>
  </si>
  <si>
    <t>Pupil</t>
  </si>
  <si>
    <t>count</t>
  </si>
  <si>
    <t>Counts</t>
  </si>
  <si>
    <t>From:</t>
  </si>
  <si>
    <t>Actual</t>
  </si>
  <si>
    <t>HH EqPup</t>
  </si>
  <si>
    <t>Calc</t>
  </si>
  <si>
    <t>School</t>
  </si>
  <si>
    <t>HH</t>
  </si>
  <si>
    <t>Phantoms</t>
  </si>
  <si>
    <t>Count</t>
  </si>
  <si>
    <t>&gt; 100%</t>
  </si>
  <si>
    <t>= 100%</t>
  </si>
  <si>
    <t>&lt; 100%</t>
  </si>
  <si>
    <t>(HH calc)</t>
  </si>
  <si>
    <t>Percent</t>
  </si>
  <si>
    <t>2 union check</t>
  </si>
  <si>
    <t>Rupert rev decreased by 648, per Sue</t>
  </si>
  <si>
    <t xml:space="preserve">EqPup in reporting districts </t>
  </si>
  <si>
    <t>EqPup for Prelim Budgets</t>
  </si>
  <si>
    <t>F 8112</t>
  </si>
  <si>
    <t xml:space="preserve">FY14 base </t>
  </si>
  <si>
    <t>Districts</t>
  </si>
  <si>
    <t>last updated</t>
  </si>
  <si>
    <t xml:space="preserve"> ||</t>
  </si>
  <si>
    <t>She will resubmit.</t>
  </si>
  <si>
    <t xml:space="preserve">reported EdSpnd / EqPup </t>
  </si>
  <si>
    <t>Est initial ES/EqPup before CD HH aid</t>
  </si>
  <si>
    <t>SpEd &lt;= 20 EP</t>
  </si>
  <si>
    <t>Exclusion Switch</t>
  </si>
  <si>
    <t xml:space="preserve">Inflation </t>
  </si>
  <si>
    <t>Exempt</t>
  </si>
  <si>
    <t>Excess penalty</t>
  </si>
  <si>
    <t>at 100%</t>
  </si>
  <si>
    <t>AL + 2</t>
  </si>
  <si>
    <t>Tax rates</t>
  </si>
  <si>
    <t xml:space="preserve"> = missing</t>
  </si>
  <si>
    <t>Est ES/EqPup</t>
  </si>
  <si>
    <t>1=prelim 0=final</t>
  </si>
  <si>
    <t>H TR &gt; NR TR</t>
  </si>
  <si>
    <t>checked</t>
  </si>
  <si>
    <t>Base Amount =</t>
  </si>
  <si>
    <t xml:space="preserve">0 = </t>
  </si>
  <si>
    <t>Rate Check delta---&gt;</t>
  </si>
  <si>
    <t>± 0.0001</t>
  </si>
  <si>
    <t xml:space="preserve">&gt;= 0.18 = </t>
  </si>
  <si>
    <t>Excess Spending provision</t>
  </si>
  <si>
    <t>to DOE</t>
  </si>
  <si>
    <t>Cap Costs</t>
  </si>
  <si>
    <t>Rev assoc.</t>
  </si>
  <si>
    <t>AG</t>
  </si>
  <si>
    <t>AH</t>
  </si>
  <si>
    <t>AI</t>
  </si>
  <si>
    <t>AJ</t>
  </si>
  <si>
    <t>AK</t>
  </si>
  <si>
    <t>Unofficial rates</t>
  </si>
  <si>
    <t>Official Tax Rates from PV&amp;R</t>
  </si>
  <si>
    <t>Excl from</t>
  </si>
  <si>
    <t>with excl</t>
  </si>
  <si>
    <t>Act 144</t>
  </si>
  <si>
    <t>Initial</t>
  </si>
  <si>
    <t>of</t>
  </si>
  <si>
    <t>Ed Spnd</t>
  </si>
  <si>
    <t>Education</t>
  </si>
  <si>
    <t>Average</t>
  </si>
  <si>
    <t>PV&amp;R</t>
  </si>
  <si>
    <t>Factor for</t>
  </si>
  <si>
    <t>Income</t>
  </si>
  <si>
    <t>Offsetting</t>
  </si>
  <si>
    <t>Act 68 Calc</t>
  </si>
  <si>
    <t>Cap costs</t>
  </si>
  <si>
    <t>Taxes</t>
  </si>
  <si>
    <t>NET</t>
  </si>
  <si>
    <t>Technical</t>
  </si>
  <si>
    <t>Capital Debt</t>
  </si>
  <si>
    <t>Exclusions</t>
  </si>
  <si>
    <t>LESS</t>
  </si>
  <si>
    <t>Amount</t>
  </si>
  <si>
    <t>TOTAL</t>
  </si>
  <si>
    <t>Spending</t>
  </si>
  <si>
    <t>Ed Spending</t>
  </si>
  <si>
    <t>Calculated</t>
  </si>
  <si>
    <t>pr yr &amp; cur</t>
  </si>
  <si>
    <t>ETR</t>
  </si>
  <si>
    <t>Prorated</t>
  </si>
  <si>
    <t>Municipal</t>
  </si>
  <si>
    <t>CLA</t>
  </si>
  <si>
    <t>Home</t>
  </si>
  <si>
    <t>NonRes</t>
  </si>
  <si>
    <t>CLA's</t>
  </si>
  <si>
    <t>EGL</t>
  </si>
  <si>
    <t>Preliminary</t>
  </si>
  <si>
    <t>Tech</t>
  </si>
  <si>
    <t>Adjusted</t>
  </si>
  <si>
    <t>Sensitivity</t>
  </si>
  <si>
    <t>Missing</t>
  </si>
  <si>
    <t>Expenditures</t>
  </si>
  <si>
    <t>Revenues</t>
  </si>
  <si>
    <t>(sec. 43 of Act 144,</t>
  </si>
  <si>
    <t>Raised</t>
  </si>
  <si>
    <t>Center</t>
  </si>
  <si>
    <t>for Tech</t>
  </si>
  <si>
    <t>Hold-harm</t>
  </si>
  <si>
    <t>Ed Spnding</t>
  </si>
  <si>
    <t>Per</t>
  </si>
  <si>
    <t>Adjusted for</t>
  </si>
  <si>
    <t>spend %</t>
  </si>
  <si>
    <t>Adjustment</t>
  </si>
  <si>
    <t>Homestead</t>
  </si>
  <si>
    <t>with</t>
  </si>
  <si>
    <t>for DOE</t>
  </si>
  <si>
    <t>Rates</t>
  </si>
  <si>
    <t>from</t>
  </si>
  <si>
    <t>Status</t>
  </si>
  <si>
    <t>FTE's</t>
  </si>
  <si>
    <t>Residential</t>
  </si>
  <si>
    <t>Pro-Rated</t>
  </si>
  <si>
    <t>Data</t>
  </si>
  <si>
    <t>amended by</t>
  </si>
  <si>
    <t>Locally</t>
  </si>
  <si>
    <t>to Use</t>
  </si>
  <si>
    <t>Lcl &amp; Mem</t>
  </si>
  <si>
    <t>FTE</t>
  </si>
  <si>
    <t>FTEs</t>
  </si>
  <si>
    <t>Aid</t>
  </si>
  <si>
    <t>Aggregated</t>
  </si>
  <si>
    <t>OVER</t>
  </si>
  <si>
    <t>plus Excess</t>
  </si>
  <si>
    <t>USED  for</t>
  </si>
  <si>
    <t>Tax Rates</t>
  </si>
  <si>
    <t>RED</t>
  </si>
  <si>
    <t>Ratios</t>
  </si>
  <si>
    <t>for</t>
  </si>
  <si>
    <t>(blank is</t>
  </si>
  <si>
    <t>Non-Res</t>
  </si>
  <si>
    <t>Check</t>
  </si>
  <si>
    <t>Tax Rate</t>
  </si>
  <si>
    <t>Tax rate</t>
  </si>
  <si>
    <t xml:space="preserve">Municipal </t>
  </si>
  <si>
    <t>sec. 1 of Act 150,</t>
  </si>
  <si>
    <t>(144 prop tax)</t>
  </si>
  <si>
    <t>as of</t>
  </si>
  <si>
    <t>sec 37</t>
  </si>
  <si>
    <t>FY2013</t>
  </si>
  <si>
    <t>base rate of</t>
  </si>
  <si>
    <t>yr 1</t>
  </si>
  <si>
    <t>DOE</t>
  </si>
  <si>
    <t>no change)</t>
  </si>
  <si>
    <t>AG to AH</t>
  </si>
  <si>
    <t>School District</t>
  </si>
  <si>
    <t>Level</t>
  </si>
  <si>
    <t>2002 Leg session)</t>
  </si>
  <si>
    <t>per FTE</t>
  </si>
  <si>
    <t>Act 143 2012</t>
  </si>
  <si>
    <t>calcs</t>
  </si>
  <si>
    <t>Vergennes Id</t>
  </si>
  <si>
    <t>R3</t>
  </si>
  <si>
    <t>M3</t>
  </si>
  <si>
    <t>Mt. Mansfield Modified USD</t>
  </si>
  <si>
    <t>Mt. Mansfield Modified USD #402B</t>
  </si>
  <si>
    <t>NA</t>
  </si>
  <si>
    <t>&lt;-- old formula with Fairlee</t>
  </si>
  <si>
    <t>Fairlee rate check</t>
  </si>
  <si>
    <t>Fairlee rescinded Act 144 effective for FY2012 budget</t>
  </si>
  <si>
    <t>Vernon rate check</t>
  </si>
  <si>
    <t>Local</t>
  </si>
  <si>
    <t>Union</t>
  </si>
  <si>
    <t>CPI 14</t>
  </si>
  <si>
    <t>Less than 9,459</t>
  </si>
  <si>
    <t>School Finance</t>
  </si>
  <si>
    <t/>
  </si>
  <si>
    <t>CPI 16</t>
  </si>
  <si>
    <t>Count = 10</t>
  </si>
  <si>
    <t>Reapp = 0</t>
  </si>
  <si>
    <t xml:space="preserve"> Path...............................................</t>
  </si>
  <si>
    <t>J:\FY2016\Base16\</t>
  </si>
  <si>
    <t>N = 263</t>
  </si>
  <si>
    <t>N = 21</t>
  </si>
  <si>
    <t>Gores, UT = 0</t>
  </si>
  <si>
    <t>Calc = 0</t>
  </si>
  <si>
    <t xml:space="preserve"> This File.................................................</t>
  </si>
  <si>
    <t>N = 2</t>
  </si>
  <si>
    <t>N = 0</t>
  </si>
  <si>
    <t>N = 269</t>
  </si>
  <si>
    <t>N = 128</t>
  </si>
  <si>
    <t>N = 6</t>
  </si>
  <si>
    <t>Imposed = 0</t>
  </si>
  <si>
    <t>N = 69</t>
  </si>
  <si>
    <t xml:space="preserve"> Window.......................................</t>
  </si>
  <si>
    <t xml:space="preserve"> Source File was……………</t>
  </si>
  <si>
    <t>FY15Fin_v10c.xlsm</t>
  </si>
  <si>
    <t>By</t>
  </si>
  <si>
    <t xml:space="preserve"> Original...................................</t>
  </si>
  <si>
    <t>BradJ</t>
  </si>
  <si>
    <t xml:space="preserve"> Last Modified..................................</t>
  </si>
  <si>
    <t xml:space="preserve"> Current............................................</t>
  </si>
  <si>
    <t>Count = 6</t>
  </si>
  <si>
    <t>Count = 3</t>
  </si>
  <si>
    <t>Count = 0</t>
  </si>
  <si>
    <t>NA = 0</t>
  </si>
  <si>
    <t>100% = 11</t>
  </si>
  <si>
    <t>13 at 2.00%</t>
  </si>
  <si>
    <t>ERROR</t>
  </si>
  <si>
    <t>Exempt sec. 513.1, No. 58, 2015</t>
  </si>
  <si>
    <t>ES/EP</t>
  </si>
  <si>
    <r>
      <t>ES/EP</t>
    </r>
    <r>
      <rPr>
        <vertAlign val="subscript"/>
        <sz val="10"/>
        <rFont val="Arial"/>
        <family val="2"/>
      </rPr>
      <t>max</t>
    </r>
  </si>
  <si>
    <t>vs District</t>
  </si>
  <si>
    <t>Informational Data</t>
  </si>
  <si>
    <t>E x 5.5%</t>
  </si>
  <si>
    <t>D x F</t>
  </si>
  <si>
    <t>Education spending per equalized pupil less</t>
  </si>
  <si>
    <t>eligible exclusions.</t>
  </si>
  <si>
    <t>Based on final FY2016 budget data as of 14-Jul-15.</t>
  </si>
  <si>
    <t>Exempt tuition pk-12</t>
  </si>
  <si>
    <t>FY2017</t>
  </si>
  <si>
    <t>N = 199</t>
  </si>
  <si>
    <t>FY16Fin_v05.xlsm</t>
  </si>
  <si>
    <t>Max ES/EP</t>
  </si>
  <si>
    <t>prior</t>
  </si>
  <si>
    <t>to Excess</t>
  </si>
  <si>
    <t>I</t>
  </si>
  <si>
    <t>na</t>
  </si>
  <si>
    <t>G + H</t>
  </si>
  <si>
    <r>
      <t>D</t>
    </r>
    <r>
      <rPr>
        <vertAlign val="subscript"/>
        <sz val="10"/>
        <color rgb="FFFF0000"/>
        <rFont val="Arial"/>
        <family val="2"/>
      </rPr>
      <t>max</t>
    </r>
    <r>
      <rPr>
        <sz val="8"/>
        <color rgb="FFFF0000"/>
        <rFont val="Arial"/>
        <family val="2"/>
      </rPr>
      <t xml:space="preserve"> ÷ D</t>
    </r>
    <r>
      <rPr>
        <vertAlign val="subscript"/>
        <sz val="10"/>
        <color rgb="FFFF0000"/>
        <rFont val="Arial"/>
        <family val="2"/>
      </rPr>
      <t>dist</t>
    </r>
  </si>
  <si>
    <t>N = 200</t>
  </si>
  <si>
    <t>N = 267</t>
  </si>
  <si>
    <t>FY16Fin_v06.xlsm</t>
  </si>
  <si>
    <t>N = 266</t>
  </si>
  <si>
    <t>N = 276</t>
  </si>
  <si>
    <t>N = 392</t>
  </si>
  <si>
    <t>N = 260</t>
  </si>
  <si>
    <t>avg/EP = 18,426</t>
  </si>
  <si>
    <t>avg/EP = 18,425</t>
  </si>
  <si>
    <t>Count = 276</t>
  </si>
  <si>
    <t>Education spending per equalized pupil, less</t>
  </si>
  <si>
    <t>FY2016 education spending data.</t>
  </si>
  <si>
    <t>Sorted highest to lowest.</t>
  </si>
  <si>
    <r>
      <rPr>
        <b/>
        <sz val="10"/>
        <rFont val="Arial"/>
        <family val="2"/>
      </rPr>
      <t>FY2017 Per Pupil Threshold Amount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(FY2017 allowable growth per pupil + FY2016 district per pupil spending)</t>
    </r>
  </si>
  <si>
    <r>
      <t>Allowable Growth Percentage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(Calculated per Act 46, sec. 37)</t>
    </r>
  </si>
  <si>
    <t>Per Pupil Threshold Amounts</t>
  </si>
  <si>
    <t>FY2017 Cost Containment</t>
  </si>
  <si>
    <t>eligible exclusions. Calculations are based on</t>
  </si>
  <si>
    <r>
      <rPr>
        <b/>
        <sz val="10"/>
        <rFont val="Arial"/>
        <family val="2"/>
      </rPr>
      <t>FY2017 Allowable Growth Per Pupil</t>
    </r>
    <r>
      <rPr>
        <i/>
        <sz val="10"/>
        <rFont val="Arial"/>
        <family val="2"/>
      </rPr>
      <t xml:space="preserve">
(Allowable growth percentage x FY2016 district per pupil spending)</t>
    </r>
  </si>
  <si>
    <t>SU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</si>
</sst>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(* #,##0_);_(* \(#,##0\);_(* &quot;-&quot;_);_(@_)"/>
    <numFmt numFmtId="43" formatCode="_(* #,##0.00_);_(* \(#,##0.00\);_(* &quot;-&quot;??_);_(@_)"/>
    <numFmt numFmtId="164" formatCode="dd\-mmm\-yy"/>
    <numFmt numFmtId="165" formatCode="[$-409]dd\-mmm\-yy;@"/>
    <numFmt numFmtId="166" formatCode="[$-409]h:mm\ AM/PM;@"/>
    <numFmt numFmtId="167" formatCode="0#"/>
    <numFmt numFmtId="168" formatCode="_(* #,##0.00_);_(* \(#,##0.00\);_(* &quot;-&quot;_);_(@_)"/>
    <numFmt numFmtId="169" formatCode="_(* #,##0.0000_);_(* \(#,##0.0000\);_(* &quot;-&quot;_);_(@_)"/>
    <numFmt numFmtId="170" formatCode="0.0%"/>
    <numFmt numFmtId="171" formatCode="dd\-mmm\-yy_)"/>
    <numFmt numFmtId="172" formatCode="hh:mm\ AM/PM_)"/>
    <numFmt numFmtId="173" formatCode="0.00000"/>
    <numFmt numFmtId="174" formatCode="_(* #,##0.0%_);_(* \(#,##0.0%\);_(* &quot;-&quot;_);_(@_)"/>
    <numFmt numFmtId="175" formatCode="_(* #,##0.0_);_(* \(#,##0.0\);_(* &quot;-&quot;_);_(@_)"/>
    <numFmt numFmtId="176" formatCode="_(* #,##0.000_);_(* \(#,##0.000\);_(* &quot;-&quot;_);_(@_)"/>
    <numFmt numFmtId="177" formatCode="_(* #,##0.0000_);_(* \(#,##0.0000\);_(* &quot;-&quot;????_);_(@_)"/>
    <numFmt numFmtId="178" formatCode="#,##0.000"/>
    <numFmt numFmtId="179" formatCode="0_);\(0\)"/>
    <numFmt numFmtId="180" formatCode="##0.000%_);\(##0.000%\);\-_)"/>
    <numFmt numFmtId="181" formatCode="##0.00%_);\(##0.00%\);\-_)"/>
    <numFmt numFmtId="182" formatCode="#,##0.0000"/>
    <numFmt numFmtId="183" formatCode="0.00%_);_(\(0.00%\)_);_(* &quot;-&quot;_)"/>
    <numFmt numFmtId="184" formatCode="_(* #,##0.0000_);_(* \(#,##0.0000\);_(* &quot;-&quot;??_);_(@_)"/>
    <numFmt numFmtId="185" formatCode="0.000%_);_(\(0.000%\)_);_(* &quot;-&quot;_)"/>
    <numFmt numFmtId="186" formatCode="##0%_);\(##0%\);\-_)"/>
  </numFmts>
  <fonts count="3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4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vertAlign val="subscript"/>
      <sz val="10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CC"/>
      <name val="Arial"/>
      <family val="2"/>
    </font>
    <font>
      <b/>
      <sz val="10"/>
      <color indexed="44"/>
      <name val="Arial"/>
      <family val="2"/>
    </font>
    <font>
      <sz val="9"/>
      <color rgb="FFFF0000"/>
      <name val="Arial"/>
      <family val="2"/>
    </font>
    <font>
      <b/>
      <sz val="11"/>
      <color indexed="10"/>
      <name val="Arial"/>
      <family val="2"/>
    </font>
    <font>
      <b/>
      <sz val="10"/>
      <color rgb="FF0000CC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7"/>
      <color indexed="10"/>
      <name val="Arial"/>
      <family val="2"/>
    </font>
    <font>
      <vertAlign val="subscript"/>
      <sz val="10"/>
      <name val="Arial"/>
      <family val="2"/>
    </font>
    <font>
      <b/>
      <sz val="8"/>
      <color rgb="FF0000CC"/>
      <name val="Arial"/>
      <family val="2"/>
    </font>
    <font>
      <b/>
      <sz val="8"/>
      <color rgb="FFFF0000"/>
      <name val="Arial"/>
      <family val="2"/>
    </font>
    <font>
      <sz val="7"/>
      <color indexed="44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35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10"/>
      </right>
      <top/>
      <bottom/>
      <diagonal/>
    </border>
    <border>
      <left style="double">
        <color indexed="14"/>
      </left>
      <right style="double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double">
        <color indexed="14"/>
      </left>
      <right style="double">
        <color indexed="14"/>
      </right>
      <top/>
      <bottom/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 style="thin">
        <color indexed="64"/>
      </bottom>
      <diagonal/>
    </border>
    <border>
      <left style="double">
        <color indexed="14"/>
      </left>
      <right style="double">
        <color indexed="14"/>
      </right>
      <top style="thin">
        <color indexed="64"/>
      </top>
      <bottom style="double">
        <color indexed="1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779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5" fillId="2" borderId="0" xfId="0" applyFont="1" applyFill="1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Fill="1"/>
    <xf numFmtId="0" fontId="7" fillId="0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4" fillId="0" borderId="0" xfId="0" applyNumberFormat="1" applyFont="1" applyBorder="1"/>
    <xf numFmtId="18" fontId="4" fillId="0" borderId="0" xfId="0" applyNumberFormat="1" applyFont="1" applyBorder="1"/>
    <xf numFmtId="165" fontId="4" fillId="0" borderId="0" xfId="0" applyNumberFormat="1" applyFont="1" applyBorder="1"/>
    <xf numFmtId="166" fontId="4" fillId="0" borderId="0" xfId="0" applyNumberFormat="1" applyFont="1" applyBorder="1"/>
    <xf numFmtId="15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41" fontId="3" fillId="0" borderId="7" xfId="0" applyNumberFormat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41" fontId="3" fillId="0" borderId="6" xfId="0" applyNumberFormat="1" applyFont="1" applyBorder="1"/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6" xfId="0" applyFont="1" applyBorder="1"/>
    <xf numFmtId="41" fontId="4" fillId="0" borderId="4" xfId="0" applyNumberFormat="1" applyFont="1" applyBorder="1"/>
    <xf numFmtId="0" fontId="8" fillId="0" borderId="4" xfId="0" applyFont="1" applyBorder="1"/>
    <xf numFmtId="41" fontId="4" fillId="0" borderId="5" xfId="0" applyNumberFormat="1" applyFont="1" applyBorder="1"/>
    <xf numFmtId="167" fontId="3" fillId="0" borderId="9" xfId="2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6" xfId="0" applyFont="1" applyFill="1" applyBorder="1"/>
    <xf numFmtId="41" fontId="4" fillId="3" borderId="4" xfId="0" applyNumberFormat="1" applyFont="1" applyFill="1" applyBorder="1"/>
    <xf numFmtId="0" fontId="4" fillId="3" borderId="6" xfId="0" applyFont="1" applyFill="1" applyBorder="1"/>
    <xf numFmtId="0" fontId="8" fillId="3" borderId="4" xfId="0" applyFont="1" applyFill="1" applyBorder="1"/>
    <xf numFmtId="41" fontId="4" fillId="3" borderId="5" xfId="0" applyNumberFormat="1" applyFont="1" applyFill="1" applyBorder="1"/>
    <xf numFmtId="167" fontId="3" fillId="3" borderId="9" xfId="2" applyNumberFormat="1" applyFont="1" applyFill="1" applyBorder="1" applyAlignment="1">
      <alignment horizontal="center"/>
    </xf>
    <xf numFmtId="41" fontId="3" fillId="3" borderId="6" xfId="0" applyNumberFormat="1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41" fontId="4" fillId="4" borderId="4" xfId="0" applyNumberFormat="1" applyFont="1" applyFill="1" applyBorder="1"/>
    <xf numFmtId="0" fontId="4" fillId="4" borderId="6" xfId="0" applyFont="1" applyFill="1" applyBorder="1"/>
    <xf numFmtId="0" fontId="8" fillId="4" borderId="4" xfId="0" applyFont="1" applyFill="1" applyBorder="1"/>
    <xf numFmtId="41" fontId="4" fillId="4" borderId="5" xfId="0" applyNumberFormat="1" applyFont="1" applyFill="1" applyBorder="1"/>
    <xf numFmtId="167" fontId="3" fillId="4" borderId="9" xfId="2" applyNumberFormat="1" applyFont="1" applyFill="1" applyBorder="1" applyAlignment="1">
      <alignment horizontal="center"/>
    </xf>
    <xf numFmtId="41" fontId="3" fillId="4" borderId="6" xfId="0" applyNumberFormat="1" applyFont="1" applyFill="1" applyBorder="1"/>
    <xf numFmtId="0" fontId="4" fillId="0" borderId="4" xfId="0" applyFont="1" applyBorder="1"/>
    <xf numFmtId="0" fontId="8" fillId="0" borderId="4" xfId="0" applyFont="1" applyFill="1" applyBorder="1"/>
    <xf numFmtId="41" fontId="4" fillId="0" borderId="4" xfId="0" applyNumberFormat="1" applyFont="1" applyFill="1" applyBorder="1"/>
    <xf numFmtId="0" fontId="4" fillId="0" borderId="6" xfId="0" applyFont="1" applyFill="1" applyBorder="1"/>
    <xf numFmtId="41" fontId="4" fillId="0" borderId="5" xfId="0" applyNumberFormat="1" applyFont="1" applyFill="1" applyBorder="1"/>
    <xf numFmtId="0" fontId="3" fillId="5" borderId="4" xfId="0" applyFont="1" applyFill="1" applyBorder="1"/>
    <xf numFmtId="0" fontId="3" fillId="5" borderId="6" xfId="0" applyFont="1" applyFill="1" applyBorder="1"/>
    <xf numFmtId="41" fontId="4" fillId="5" borderId="4" xfId="0" applyNumberFormat="1" applyFont="1" applyFill="1" applyBorder="1"/>
    <xf numFmtId="0" fontId="4" fillId="5" borderId="6" xfId="0" applyFont="1" applyFill="1" applyBorder="1"/>
    <xf numFmtId="0" fontId="8" fillId="5" borderId="4" xfId="0" applyFont="1" applyFill="1" applyBorder="1"/>
    <xf numFmtId="41" fontId="4" fillId="5" borderId="5" xfId="0" applyNumberFormat="1" applyFont="1" applyFill="1" applyBorder="1"/>
    <xf numFmtId="167" fontId="3" fillId="5" borderId="9" xfId="2" applyNumberFormat="1" applyFont="1" applyFill="1" applyBorder="1" applyAlignment="1">
      <alignment horizontal="center"/>
    </xf>
    <xf numFmtId="41" fontId="3" fillId="5" borderId="6" xfId="0" applyNumberFormat="1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41" fontId="3" fillId="0" borderId="6" xfId="0" applyNumberFormat="1" applyFont="1" applyFill="1" applyBorder="1"/>
    <xf numFmtId="167" fontId="3" fillId="6" borderId="9" xfId="2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41" fontId="4" fillId="0" borderId="10" xfId="0" applyNumberFormat="1" applyFont="1" applyBorder="1"/>
    <xf numFmtId="0" fontId="4" fillId="0" borderId="11" xfId="0" applyFont="1" applyBorder="1"/>
    <xf numFmtId="0" fontId="8" fillId="0" borderId="10" xfId="0" applyFont="1" applyBorder="1"/>
    <xf numFmtId="41" fontId="4" fillId="0" borderId="12" xfId="0" applyNumberFormat="1" applyFont="1" applyBorder="1"/>
    <xf numFmtId="49" fontId="3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/>
    <xf numFmtId="0" fontId="8" fillId="2" borderId="15" xfId="0" applyFont="1" applyFill="1" applyBorder="1" applyAlignment="1"/>
    <xf numFmtId="41" fontId="3" fillId="2" borderId="16" xfId="0" applyNumberFormat="1" applyFont="1" applyFill="1" applyBorder="1"/>
    <xf numFmtId="41" fontId="3" fillId="2" borderId="7" xfId="0" applyNumberFormat="1" applyFont="1" applyFill="1" applyBorder="1"/>
    <xf numFmtId="0" fontId="8" fillId="0" borderId="0" xfId="0" applyFont="1" applyFill="1"/>
    <xf numFmtId="0" fontId="4" fillId="0" borderId="0" xfId="0" applyFont="1" applyFill="1"/>
    <xf numFmtId="168" fontId="3" fillId="0" borderId="6" xfId="0" applyNumberFormat="1" applyFont="1" applyBorder="1"/>
    <xf numFmtId="168" fontId="3" fillId="3" borderId="6" xfId="0" applyNumberFormat="1" applyFont="1" applyFill="1" applyBorder="1"/>
    <xf numFmtId="168" fontId="3" fillId="4" borderId="6" xfId="0" applyNumberFormat="1" applyFont="1" applyFill="1" applyBorder="1"/>
    <xf numFmtId="168" fontId="3" fillId="5" borderId="6" xfId="0" applyNumberFormat="1" applyFont="1" applyFill="1" applyBorder="1"/>
    <xf numFmtId="168" fontId="3" fillId="0" borderId="6" xfId="0" applyNumberFormat="1" applyFont="1" applyFill="1" applyBorder="1"/>
    <xf numFmtId="168" fontId="3" fillId="2" borderId="7" xfId="0" applyNumberFormat="1" applyFont="1" applyFill="1" applyBorder="1"/>
    <xf numFmtId="168" fontId="3" fillId="0" borderId="7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168" fontId="4" fillId="0" borderId="7" xfId="0" applyNumberFormat="1" applyFont="1" applyBorder="1"/>
    <xf numFmtId="0" fontId="8" fillId="2" borderId="0" xfId="0" applyFont="1" applyFill="1" applyAlignment="1">
      <alignment horizontal="center"/>
    </xf>
    <xf numFmtId="41" fontId="4" fillId="0" borderId="6" xfId="0" applyNumberFormat="1" applyFont="1" applyBorder="1"/>
    <xf numFmtId="168" fontId="4" fillId="0" borderId="6" xfId="0" applyNumberFormat="1" applyFont="1" applyBorder="1"/>
    <xf numFmtId="168" fontId="4" fillId="3" borderId="6" xfId="0" applyNumberFormat="1" applyFont="1" applyFill="1" applyBorder="1"/>
    <xf numFmtId="168" fontId="4" fillId="4" borderId="6" xfId="0" applyNumberFormat="1" applyFont="1" applyFill="1" applyBorder="1"/>
    <xf numFmtId="168" fontId="4" fillId="5" borderId="6" xfId="0" applyNumberFormat="1" applyFont="1" applyFill="1" applyBorder="1"/>
    <xf numFmtId="168" fontId="4" fillId="0" borderId="6" xfId="0" applyNumberFormat="1" applyFont="1" applyFill="1" applyBorder="1"/>
    <xf numFmtId="168" fontId="4" fillId="2" borderId="7" xfId="0" applyNumberFormat="1" applyFont="1" applyFill="1" applyBorder="1"/>
    <xf numFmtId="167" fontId="3" fillId="0" borderId="13" xfId="2" applyNumberFormat="1" applyFont="1" applyFill="1" applyBorder="1" applyAlignment="1">
      <alignment horizontal="center"/>
    </xf>
    <xf numFmtId="169" fontId="3" fillId="0" borderId="6" xfId="0" applyNumberFormat="1" applyFont="1" applyBorder="1"/>
    <xf numFmtId="169" fontId="3" fillId="3" borderId="6" xfId="0" applyNumberFormat="1" applyFont="1" applyFill="1" applyBorder="1"/>
    <xf numFmtId="169" fontId="3" fillId="5" borderId="6" xfId="0" applyNumberFormat="1" applyFont="1" applyFill="1" applyBorder="1"/>
    <xf numFmtId="169" fontId="3" fillId="4" borderId="6" xfId="0" applyNumberFormat="1" applyFont="1" applyFill="1" applyBorder="1"/>
    <xf numFmtId="169" fontId="3" fillId="0" borderId="6" xfId="0" applyNumberFormat="1" applyFont="1" applyFill="1" applyBorder="1"/>
    <xf numFmtId="169" fontId="3" fillId="2" borderId="7" xfId="0" applyNumberFormat="1" applyFont="1" applyFill="1" applyBorder="1"/>
    <xf numFmtId="169" fontId="3" fillId="0" borderId="7" xfId="0" applyNumberFormat="1" applyFont="1" applyBorder="1"/>
    <xf numFmtId="169" fontId="4" fillId="0" borderId="6" xfId="0" applyNumberFormat="1" applyFont="1" applyBorder="1"/>
    <xf numFmtId="170" fontId="10" fillId="7" borderId="7" xfId="1" applyNumberFormat="1" applyFont="1" applyFill="1" applyBorder="1" applyAlignment="1">
      <alignment horizontal="center"/>
    </xf>
    <xf numFmtId="10" fontId="3" fillId="0" borderId="6" xfId="1" applyNumberFormat="1" applyFont="1" applyBorder="1"/>
    <xf numFmtId="10" fontId="3" fillId="3" borderId="6" xfId="1" applyNumberFormat="1" applyFont="1" applyFill="1" applyBorder="1"/>
    <xf numFmtId="10" fontId="3" fillId="5" borderId="6" xfId="1" applyNumberFormat="1" applyFont="1" applyFill="1" applyBorder="1"/>
    <xf numFmtId="10" fontId="3" fillId="4" borderId="6" xfId="1" applyNumberFormat="1" applyFont="1" applyFill="1" applyBorder="1"/>
    <xf numFmtId="10" fontId="3" fillId="0" borderId="6" xfId="1" applyNumberFormat="1" applyFont="1" applyFill="1" applyBorder="1"/>
    <xf numFmtId="10" fontId="3" fillId="2" borderId="7" xfId="1" applyNumberFormat="1" applyFont="1" applyFill="1" applyBorder="1"/>
    <xf numFmtId="10" fontId="3" fillId="0" borderId="7" xfId="1" applyNumberFormat="1" applyFont="1" applyBorder="1"/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9" fontId="10" fillId="7" borderId="7" xfId="0" applyNumberFormat="1" applyFont="1" applyFill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1" fillId="0" borderId="0" xfId="0" applyFont="1" applyFill="1"/>
    <xf numFmtId="0" fontId="2" fillId="0" borderId="0" xfId="0" applyFont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169" fontId="14" fillId="4" borderId="6" xfId="0" applyNumberFormat="1" applyFont="1" applyFill="1" applyBorder="1"/>
    <xf numFmtId="169" fontId="14" fillId="8" borderId="6" xfId="0" applyNumberFormat="1" applyFont="1" applyFill="1" applyBorder="1"/>
    <xf numFmtId="0" fontId="3" fillId="0" borderId="0" xfId="0" applyFont="1" applyProtection="1"/>
    <xf numFmtId="0" fontId="3" fillId="9" borderId="0" xfId="0" applyFont="1" applyFill="1" applyProtection="1"/>
    <xf numFmtId="0" fontId="6" fillId="0" borderId="0" xfId="0" applyFont="1"/>
    <xf numFmtId="0" fontId="6" fillId="0" borderId="0" xfId="2" applyFont="1"/>
    <xf numFmtId="0" fontId="10" fillId="7" borderId="4" xfId="0" applyFont="1" applyFill="1" applyBorder="1" applyProtection="1"/>
    <xf numFmtId="0" fontId="2" fillId="7" borderId="6" xfId="0" applyFont="1" applyFill="1" applyBorder="1" applyProtection="1"/>
    <xf numFmtId="0" fontId="15" fillId="0" borderId="0" xfId="0" applyFont="1" applyAlignment="1" applyProtection="1">
      <alignment horizontal="center"/>
    </xf>
    <xf numFmtId="0" fontId="15" fillId="9" borderId="0" xfId="0" applyFont="1" applyFill="1" applyAlignment="1" applyProtection="1">
      <alignment horizontal="center"/>
    </xf>
    <xf numFmtId="0" fontId="3" fillId="0" borderId="17" xfId="0" applyFont="1" applyBorder="1" applyProtection="1"/>
    <xf numFmtId="0" fontId="3" fillId="0" borderId="18" xfId="0" applyFont="1" applyBorder="1" applyProtection="1"/>
    <xf numFmtId="0" fontId="3" fillId="0" borderId="13" xfId="0" applyFont="1" applyBorder="1" applyProtection="1"/>
    <xf numFmtId="0" fontId="3" fillId="10" borderId="0" xfId="0" applyFont="1" applyFill="1" applyProtection="1"/>
    <xf numFmtId="0" fontId="3" fillId="0" borderId="19" xfId="0" applyFont="1" applyBorder="1" applyProtection="1"/>
    <xf numFmtId="0" fontId="16" fillId="0" borderId="0" xfId="0" applyFont="1" applyProtection="1"/>
    <xf numFmtId="0" fontId="3" fillId="0" borderId="20" xfId="0" applyFont="1" applyBorder="1" applyProtection="1"/>
    <xf numFmtId="0" fontId="3" fillId="0" borderId="19" xfId="0" applyFont="1" applyBorder="1" applyAlignment="1" applyProtection="1"/>
    <xf numFmtId="0" fontId="15" fillId="0" borderId="0" xfId="0" applyFont="1" applyAlignment="1" applyProtection="1"/>
    <xf numFmtId="0" fontId="16" fillId="0" borderId="0" xfId="0" applyFont="1" applyAlignment="1" applyProtection="1"/>
    <xf numFmtId="0" fontId="6" fillId="0" borderId="0" xfId="0" applyFont="1" applyAlignment="1" applyProtection="1"/>
    <xf numFmtId="0" fontId="3" fillId="0" borderId="20" xfId="0" applyFont="1" applyBorder="1" applyAlignment="1" applyProtection="1"/>
    <xf numFmtId="0" fontId="3" fillId="10" borderId="0" xfId="0" applyFont="1" applyFill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171" fontId="4" fillId="0" borderId="0" xfId="0" applyNumberFormat="1" applyFont="1" applyProtection="1"/>
    <xf numFmtId="171" fontId="3" fillId="0" borderId="0" xfId="0" applyNumberFormat="1" applyFont="1" applyProtection="1"/>
    <xf numFmtId="172" fontId="4" fillId="0" borderId="0" xfId="0" applyNumberFormat="1" applyFont="1" applyProtection="1"/>
    <xf numFmtId="172" fontId="3" fillId="0" borderId="0" xfId="0" applyNumberFormat="1" applyFont="1" applyProtection="1"/>
    <xf numFmtId="0" fontId="3" fillId="0" borderId="21" xfId="0" applyFont="1" applyBorder="1" applyProtection="1"/>
    <xf numFmtId="0" fontId="3" fillId="0" borderId="22" xfId="0" applyFont="1" applyBorder="1" applyProtection="1"/>
    <xf numFmtId="0" fontId="3" fillId="0" borderId="0" xfId="0" applyFont="1" applyBorder="1" applyProtection="1"/>
    <xf numFmtId="0" fontId="3" fillId="0" borderId="23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Protection="1"/>
    <xf numFmtId="0" fontId="3" fillId="0" borderId="26" xfId="0" applyFont="1" applyBorder="1" applyProtection="1"/>
    <xf numFmtId="0" fontId="3" fillId="10" borderId="0" xfId="0" applyFont="1" applyFill="1" applyAlignment="1" applyProtection="1">
      <alignment horizontal="fill"/>
    </xf>
    <xf numFmtId="0" fontId="15" fillId="10" borderId="0" xfId="0" applyFont="1" applyFill="1" applyAlignment="1" applyProtection="1">
      <alignment horizontal="center"/>
    </xf>
    <xf numFmtId="0" fontId="11" fillId="0" borderId="27" xfId="0" applyFont="1" applyBorder="1" applyProtection="1"/>
    <xf numFmtId="0" fontId="3" fillId="0" borderId="28" xfId="0" applyFont="1" applyBorder="1" applyProtection="1"/>
    <xf numFmtId="0" fontId="16" fillId="10" borderId="0" xfId="0" applyFont="1" applyFill="1" applyProtection="1"/>
    <xf numFmtId="37" fontId="16" fillId="10" borderId="0" xfId="0" applyNumberFormat="1" applyFont="1" applyFill="1" applyAlignment="1" applyProtection="1">
      <alignment horizontal="center"/>
    </xf>
    <xf numFmtId="0" fontId="0" fillId="0" borderId="4" xfId="0" applyBorder="1"/>
    <xf numFmtId="0" fontId="0" fillId="0" borderId="6" xfId="0" applyBorder="1"/>
    <xf numFmtId="41" fontId="3" fillId="0" borderId="4" xfId="0" applyNumberFormat="1" applyFont="1" applyBorder="1"/>
    <xf numFmtId="41" fontId="0" fillId="0" borderId="5" xfId="0" applyNumberFormat="1" applyBorder="1"/>
    <xf numFmtId="0" fontId="0" fillId="11" borderId="4" xfId="0" applyFill="1" applyBorder="1"/>
    <xf numFmtId="0" fontId="0" fillId="11" borderId="6" xfId="0" applyFill="1" applyBorder="1"/>
    <xf numFmtId="41" fontId="3" fillId="11" borderId="4" xfId="0" applyNumberFormat="1" applyFont="1" applyFill="1" applyBorder="1"/>
    <xf numFmtId="0" fontId="8" fillId="11" borderId="4" xfId="0" applyFont="1" applyFill="1" applyBorder="1"/>
    <xf numFmtId="41" fontId="0" fillId="11" borderId="5" xfId="0" applyNumberFormat="1" applyFill="1" applyBorder="1"/>
    <xf numFmtId="167" fontId="3" fillId="11" borderId="9" xfId="2" applyNumberFormat="1" applyFont="1" applyFill="1" applyBorder="1" applyAlignment="1">
      <alignment horizontal="center"/>
    </xf>
    <xf numFmtId="0" fontId="0" fillId="9" borderId="0" xfId="0" applyFill="1"/>
    <xf numFmtId="41" fontId="3" fillId="3" borderId="4" xfId="0" applyNumberFormat="1" applyFont="1" applyFill="1" applyBorder="1"/>
    <xf numFmtId="41" fontId="3" fillId="3" borderId="5" xfId="0" applyNumberFormat="1" applyFont="1" applyFill="1" applyBorder="1"/>
    <xf numFmtId="41" fontId="3" fillId="4" borderId="4" xfId="0" applyNumberFormat="1" applyFont="1" applyFill="1" applyBorder="1"/>
    <xf numFmtId="41" fontId="3" fillId="4" borderId="5" xfId="0" applyNumberFormat="1" applyFont="1" applyFill="1" applyBorder="1"/>
    <xf numFmtId="41" fontId="3" fillId="5" borderId="4" xfId="0" applyNumberFormat="1" applyFont="1" applyFill="1" applyBorder="1"/>
    <xf numFmtId="41" fontId="3" fillId="5" borderId="5" xfId="0" applyNumberFormat="1" applyFont="1" applyFill="1" applyBorder="1"/>
    <xf numFmtId="0" fontId="0" fillId="6" borderId="4" xfId="0" applyFill="1" applyBorder="1"/>
    <xf numFmtId="0" fontId="0" fillId="6" borderId="6" xfId="0" applyFill="1" applyBorder="1"/>
    <xf numFmtId="41" fontId="3" fillId="6" borderId="4" xfId="0" applyNumberFormat="1" applyFont="1" applyFill="1" applyBorder="1" applyAlignment="1"/>
    <xf numFmtId="0" fontId="3" fillId="6" borderId="6" xfId="0" applyFont="1" applyFill="1" applyBorder="1" applyAlignment="1"/>
    <xf numFmtId="0" fontId="13" fillId="6" borderId="4" xfId="0" applyFont="1" applyFill="1" applyBorder="1" applyAlignment="1"/>
    <xf numFmtId="41" fontId="0" fillId="6" borderId="5" xfId="0" applyNumberFormat="1" applyFill="1" applyBorder="1" applyAlignment="1"/>
    <xf numFmtId="0" fontId="0" fillId="11" borderId="4" xfId="0" applyFill="1" applyBorder="1" applyAlignment="1"/>
    <xf numFmtId="0" fontId="0" fillId="11" borderId="6" xfId="0" applyFill="1" applyBorder="1" applyAlignment="1"/>
    <xf numFmtId="41" fontId="0" fillId="11" borderId="5" xfId="0" applyNumberFormat="1" applyFill="1" applyBorder="1" applyAlignment="1"/>
    <xf numFmtId="0" fontId="11" fillId="10" borderId="0" xfId="0" applyFont="1" applyFill="1" applyProtection="1"/>
    <xf numFmtId="167" fontId="3" fillId="11" borderId="28" xfId="2" applyNumberFormat="1" applyFont="1" applyFill="1" applyBorder="1" applyAlignment="1">
      <alignment horizontal="center"/>
    </xf>
    <xf numFmtId="0" fontId="0" fillId="9" borderId="29" xfId="0" applyFill="1" applyBorder="1"/>
    <xf numFmtId="0" fontId="3" fillId="10" borderId="0" xfId="0" applyFont="1" applyFill="1" applyBorder="1" applyProtection="1"/>
    <xf numFmtId="167" fontId="3" fillId="9" borderId="9" xfId="2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41" fontId="3" fillId="0" borderId="10" xfId="0" applyNumberFormat="1" applyFont="1" applyBorder="1"/>
    <xf numFmtId="41" fontId="0" fillId="0" borderId="12" xfId="0" applyNumberFormat="1" applyBorder="1"/>
    <xf numFmtId="0" fontId="11" fillId="10" borderId="4" xfId="0" applyFont="1" applyFill="1" applyBorder="1"/>
    <xf numFmtId="0" fontId="11" fillId="10" borderId="5" xfId="0" applyFont="1" applyFill="1" applyBorder="1"/>
    <xf numFmtId="0" fontId="3" fillId="10" borderId="5" xfId="0" applyFont="1" applyFill="1" applyBorder="1"/>
    <xf numFmtId="0" fontId="3" fillId="10" borderId="0" xfId="0" applyFont="1" applyFill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173" fontId="16" fillId="14" borderId="7" xfId="0" applyNumberFormat="1" applyFont="1" applyFill="1" applyBorder="1" applyAlignment="1">
      <alignment horizontal="center"/>
    </xf>
    <xf numFmtId="39" fontId="6" fillId="0" borderId="30" xfId="0" applyNumberFormat="1" applyFont="1" applyBorder="1" applyProtection="1"/>
    <xf numFmtId="168" fontId="0" fillId="0" borderId="1" xfId="0" applyNumberFormat="1" applyBorder="1"/>
    <xf numFmtId="1" fontId="16" fillId="10" borderId="0" xfId="2" applyNumberFormat="1" applyFont="1" applyFill="1" applyAlignment="1" applyProtection="1">
      <alignment horizontal="center"/>
    </xf>
    <xf numFmtId="168" fontId="0" fillId="0" borderId="2" xfId="0" applyNumberFormat="1" applyBorder="1"/>
    <xf numFmtId="168" fontId="3" fillId="3" borderId="2" xfId="0" applyNumberFormat="1" applyFont="1" applyFill="1" applyBorder="1"/>
    <xf numFmtId="168" fontId="3" fillId="4" borderId="2" xfId="0" applyNumberFormat="1" applyFont="1" applyFill="1" applyBorder="1"/>
    <xf numFmtId="168" fontId="3" fillId="15" borderId="2" xfId="0" applyNumberFormat="1" applyFont="1" applyFill="1" applyBorder="1"/>
    <xf numFmtId="168" fontId="3" fillId="5" borderId="2" xfId="0" applyNumberFormat="1" applyFont="1" applyFill="1" applyBorder="1"/>
    <xf numFmtId="168" fontId="3" fillId="10" borderId="0" xfId="0" applyNumberFormat="1" applyFont="1" applyFill="1"/>
    <xf numFmtId="0" fontId="0" fillId="17" borderId="0" xfId="0" applyFill="1"/>
    <xf numFmtId="0" fontId="11" fillId="16" borderId="1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168" fontId="3" fillId="0" borderId="31" xfId="2" applyNumberFormat="1" applyFont="1" applyBorder="1" applyProtection="1"/>
    <xf numFmtId="168" fontId="3" fillId="0" borderId="32" xfId="2" applyNumberFormat="1" applyFont="1" applyBorder="1" applyProtection="1"/>
    <xf numFmtId="168" fontId="3" fillId="11" borderId="32" xfId="2" applyNumberFormat="1" applyFont="1" applyFill="1" applyBorder="1" applyProtection="1"/>
    <xf numFmtId="168" fontId="3" fillId="3" borderId="32" xfId="0" applyNumberFormat="1" applyFont="1" applyFill="1" applyBorder="1"/>
    <xf numFmtId="168" fontId="3" fillId="4" borderId="32" xfId="0" applyNumberFormat="1" applyFont="1" applyFill="1" applyBorder="1"/>
    <xf numFmtId="168" fontId="3" fillId="15" borderId="32" xfId="0" applyNumberFormat="1" applyFont="1" applyFill="1" applyBorder="1"/>
    <xf numFmtId="168" fontId="3" fillId="5" borderId="32" xfId="0" applyNumberFormat="1" applyFont="1" applyFill="1" applyBorder="1"/>
    <xf numFmtId="168" fontId="3" fillId="0" borderId="32" xfId="2" applyNumberFormat="1" applyFont="1" applyFill="1" applyBorder="1" applyProtection="1"/>
    <xf numFmtId="168" fontId="3" fillId="14" borderId="32" xfId="2" applyNumberFormat="1" applyFont="1" applyFill="1" applyBorder="1" applyProtection="1"/>
    <xf numFmtId="168" fontId="3" fillId="9" borderId="32" xfId="2" applyNumberFormat="1" applyFont="1" applyFill="1" applyBorder="1" applyProtection="1"/>
    <xf numFmtId="168" fontId="3" fillId="0" borderId="2" xfId="2" applyNumberFormat="1" applyFont="1" applyBorder="1" applyProtection="1"/>
    <xf numFmtId="168" fontId="3" fillId="11" borderId="2" xfId="2" applyNumberFormat="1" applyFont="1" applyFill="1" applyBorder="1" applyProtection="1"/>
    <xf numFmtId="39" fontId="3" fillId="0" borderId="30" xfId="0" applyNumberFormat="1" applyFont="1" applyBorder="1" applyProtection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0" xfId="0" applyFont="1"/>
    <xf numFmtId="0" fontId="10" fillId="0" borderId="2" xfId="0" applyFont="1" applyFill="1" applyBorder="1" applyAlignment="1">
      <alignment horizontal="center"/>
    </xf>
    <xf numFmtId="174" fontId="3" fillId="0" borderId="31" xfId="2" applyNumberFormat="1" applyFont="1" applyBorder="1" applyProtection="1"/>
    <xf numFmtId="174" fontId="3" fillId="0" borderId="32" xfId="2" applyNumberFormat="1" applyFont="1" applyBorder="1" applyProtection="1"/>
    <xf numFmtId="174" fontId="3" fillId="11" borderId="32" xfId="2" applyNumberFormat="1" applyFont="1" applyFill="1" applyBorder="1" applyProtection="1"/>
    <xf numFmtId="174" fontId="3" fillId="3" borderId="32" xfId="0" applyNumberFormat="1" applyFont="1" applyFill="1" applyBorder="1"/>
    <xf numFmtId="174" fontId="3" fillId="4" borderId="32" xfId="0" applyNumberFormat="1" applyFont="1" applyFill="1" applyBorder="1"/>
    <xf numFmtId="174" fontId="3" fillId="15" borderId="32" xfId="0" applyNumberFormat="1" applyFont="1" applyFill="1" applyBorder="1"/>
    <xf numFmtId="174" fontId="3" fillId="5" borderId="32" xfId="0" applyNumberFormat="1" applyFont="1" applyFill="1" applyBorder="1"/>
    <xf numFmtId="174" fontId="3" fillId="0" borderId="32" xfId="2" applyNumberFormat="1" applyFont="1" applyFill="1" applyBorder="1" applyProtection="1"/>
    <xf numFmtId="174" fontId="3" fillId="14" borderId="32" xfId="2" applyNumberFormat="1" applyFont="1" applyFill="1" applyBorder="1" applyProtection="1"/>
    <xf numFmtId="174" fontId="3" fillId="9" borderId="32" xfId="2" applyNumberFormat="1" applyFont="1" applyFill="1" applyBorder="1" applyProtection="1"/>
    <xf numFmtId="174" fontId="3" fillId="0" borderId="2" xfId="2" applyNumberFormat="1" applyFont="1" applyBorder="1" applyProtection="1"/>
    <xf numFmtId="174" fontId="3" fillId="11" borderId="2" xfId="2" applyNumberFormat="1" applyFont="1" applyFill="1" applyBorder="1" applyProtection="1"/>
    <xf numFmtId="174" fontId="3" fillId="5" borderId="2" xfId="0" applyNumberFormat="1" applyFont="1" applyFill="1" applyBorder="1"/>
    <xf numFmtId="174" fontId="3" fillId="3" borderId="2" xfId="0" applyNumberFormat="1" applyFont="1" applyFill="1" applyBorder="1"/>
    <xf numFmtId="174" fontId="3" fillId="4" borderId="2" xfId="0" applyNumberFormat="1" applyFont="1" applyFill="1" applyBorder="1"/>
    <xf numFmtId="174" fontId="3" fillId="10" borderId="0" xfId="0" applyNumberFormat="1" applyFont="1" applyFill="1"/>
    <xf numFmtId="174" fontId="3" fillId="0" borderId="30" xfId="0" applyNumberFormat="1" applyFont="1" applyBorder="1" applyProtection="1"/>
    <xf numFmtId="0" fontId="0" fillId="0" borderId="0" xfId="0" quotePrefix="1"/>
    <xf numFmtId="41" fontId="0" fillId="0" borderId="0" xfId="0" applyNumberFormat="1"/>
    <xf numFmtId="0" fontId="10" fillId="0" borderId="0" xfId="0" applyFont="1"/>
    <xf numFmtId="41" fontId="10" fillId="0" borderId="0" xfId="0" applyNumberFormat="1" applyFont="1"/>
    <xf numFmtId="0" fontId="0" fillId="7" borderId="4" xfId="0" applyFill="1" applyBorder="1"/>
    <xf numFmtId="0" fontId="0" fillId="7" borderId="6" xfId="0" applyFill="1" applyBorder="1"/>
    <xf numFmtId="0" fontId="11" fillId="19" borderId="1" xfId="0" applyFont="1" applyFill="1" applyBorder="1" applyAlignment="1">
      <alignment horizontal="center"/>
    </xf>
    <xf numFmtId="0" fontId="10" fillId="19" borderId="2" xfId="0" applyFont="1" applyFill="1" applyBorder="1" applyAlignment="1">
      <alignment horizontal="center"/>
    </xf>
    <xf numFmtId="174" fontId="4" fillId="0" borderId="6" xfId="0" applyNumberFormat="1" applyFont="1" applyBorder="1"/>
    <xf numFmtId="174" fontId="4" fillId="3" borderId="6" xfId="0" applyNumberFormat="1" applyFont="1" applyFill="1" applyBorder="1"/>
    <xf numFmtId="174" fontId="4" fillId="4" borderId="6" xfId="0" applyNumberFormat="1" applyFont="1" applyFill="1" applyBorder="1"/>
    <xf numFmtId="174" fontId="4" fillId="5" borderId="6" xfId="0" applyNumberFormat="1" applyFont="1" applyFill="1" applyBorder="1"/>
    <xf numFmtId="174" fontId="4" fillId="0" borderId="6" xfId="0" applyNumberFormat="1" applyFont="1" applyFill="1" applyBorder="1"/>
    <xf numFmtId="174" fontId="4" fillId="2" borderId="7" xfId="0" applyNumberFormat="1" applyFont="1" applyFill="1" applyBorder="1"/>
    <xf numFmtId="174" fontId="4" fillId="0" borderId="7" xfId="0" applyNumberFormat="1" applyFont="1" applyBorder="1"/>
    <xf numFmtId="0" fontId="4" fillId="10" borderId="5" xfId="0" applyFont="1" applyFill="1" applyBorder="1"/>
    <xf numFmtId="0" fontId="17" fillId="20" borderId="10" xfId="0" applyFont="1" applyFill="1" applyBorder="1"/>
    <xf numFmtId="0" fontId="18" fillId="20" borderId="12" xfId="0" applyFont="1" applyFill="1" applyBorder="1"/>
    <xf numFmtId="0" fontId="18" fillId="20" borderId="11" xfId="0" applyFont="1" applyFill="1" applyBorder="1"/>
    <xf numFmtId="0" fontId="11" fillId="21" borderId="0" xfId="0" applyFont="1" applyFill="1"/>
    <xf numFmtId="4" fontId="3" fillId="0" borderId="0" xfId="0" applyNumberFormat="1" applyFont="1"/>
    <xf numFmtId="0" fontId="7" fillId="3" borderId="4" xfId="0" applyFont="1" applyFill="1" applyBorder="1"/>
    <xf numFmtId="0" fontId="7" fillId="3" borderId="6" xfId="0" applyFont="1" applyFill="1" applyBorder="1" applyAlignment="1">
      <alignment horizontal="right"/>
    </xf>
    <xf numFmtId="168" fontId="11" fillId="13" borderId="7" xfId="0" applyNumberFormat="1" applyFont="1" applyFill="1" applyBorder="1"/>
    <xf numFmtId="0" fontId="11" fillId="0" borderId="0" xfId="0" applyFont="1"/>
    <xf numFmtId="168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19" fillId="22" borderId="33" xfId="0" applyFont="1" applyFill="1" applyBorder="1" applyAlignment="1">
      <alignment horizontal="right"/>
    </xf>
    <xf numFmtId="175" fontId="19" fillId="22" borderId="34" xfId="0" applyNumberFormat="1" applyFont="1" applyFill="1" applyBorder="1"/>
    <xf numFmtId="41" fontId="19" fillId="22" borderId="34" xfId="0" applyNumberFormat="1" applyFont="1" applyFill="1" applyBorder="1"/>
    <xf numFmtId="0" fontId="7" fillId="3" borderId="4" xfId="0" applyFont="1" applyFill="1" applyBorder="1" applyAlignment="1">
      <alignment horizontal="right"/>
    </xf>
    <xf numFmtId="37" fontId="15" fillId="3" borderId="5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169" fontId="3" fillId="11" borderId="5" xfId="0" applyNumberFormat="1" applyFont="1" applyFill="1" applyBorder="1"/>
    <xf numFmtId="0" fontId="16" fillId="16" borderId="0" xfId="0" applyFont="1" applyFill="1" applyAlignment="1">
      <alignment horizontal="center"/>
    </xf>
    <xf numFmtId="43" fontId="0" fillId="0" borderId="0" xfId="0" applyNumberFormat="1"/>
    <xf numFmtId="0" fontId="6" fillId="3" borderId="35" xfId="0" applyFont="1" applyFill="1" applyBorder="1" applyAlignment="1">
      <alignment horizontal="center"/>
    </xf>
    <xf numFmtId="169" fontId="0" fillId="5" borderId="7" xfId="0" applyNumberFormat="1" applyFill="1" applyBorder="1" applyAlignment="1">
      <alignment horizontal="right"/>
    </xf>
    <xf numFmtId="0" fontId="0" fillId="17" borderId="0" xfId="0" applyFill="1" applyAlignment="1"/>
    <xf numFmtId="0" fontId="18" fillId="20" borderId="29" xfId="0" applyFont="1" applyFill="1" applyBorder="1"/>
    <xf numFmtId="0" fontId="18" fillId="20" borderId="0" xfId="0" applyFont="1" applyFill="1" applyBorder="1" applyAlignment="1">
      <alignment horizontal="center"/>
    </xf>
    <xf numFmtId="0" fontId="18" fillId="20" borderId="36" xfId="0" applyFont="1" applyFill="1" applyBorder="1"/>
    <xf numFmtId="0" fontId="20" fillId="21" borderId="0" xfId="0" applyFont="1" applyFill="1"/>
    <xf numFmtId="0" fontId="3" fillId="11" borderId="4" xfId="0" applyFont="1" applyFill="1" applyBorder="1"/>
    <xf numFmtId="41" fontId="6" fillId="11" borderId="6" xfId="0" applyNumberFormat="1" applyFont="1" applyFill="1" applyBorder="1" applyAlignment="1">
      <alignment horizontal="right"/>
    </xf>
    <xf numFmtId="168" fontId="3" fillId="3" borderId="7" xfId="0" applyNumberFormat="1" applyFont="1" applyFill="1" applyBorder="1"/>
    <xf numFmtId="0" fontId="0" fillId="3" borderId="10" xfId="0" applyFill="1" applyBorder="1"/>
    <xf numFmtId="0" fontId="0" fillId="3" borderId="37" xfId="0" applyFill="1" applyBorder="1"/>
    <xf numFmtId="0" fontId="10" fillId="22" borderId="38" xfId="0" applyFont="1" applyFill="1" applyBorder="1" applyAlignment="1">
      <alignment horizontal="right"/>
    </xf>
    <xf numFmtId="175" fontId="10" fillId="7" borderId="39" xfId="0" applyNumberFormat="1" applyFont="1" applyFill="1" applyBorder="1"/>
    <xf numFmtId="0" fontId="19" fillId="22" borderId="38" xfId="0" applyFont="1" applyFill="1" applyBorder="1" applyAlignment="1">
      <alignment horizontal="right"/>
    </xf>
    <xf numFmtId="176" fontId="19" fillId="22" borderId="40" xfId="0" applyNumberFormat="1" applyFont="1" applyFill="1" applyBorder="1"/>
    <xf numFmtId="3" fontId="11" fillId="23" borderId="1" xfId="0" quotePrefix="1" applyNumberFormat="1" applyFont="1" applyFill="1" applyBorder="1" applyAlignment="1">
      <alignment horizontal="center"/>
    </xf>
    <xf numFmtId="3" fontId="6" fillId="11" borderId="5" xfId="0" applyNumberFormat="1" applyFont="1" applyFill="1" applyBorder="1" applyAlignment="1">
      <alignment horizontal="right"/>
    </xf>
    <xf numFmtId="0" fontId="16" fillId="11" borderId="5" xfId="0" applyFont="1" applyFill="1" applyBorder="1" applyAlignment="1">
      <alignment horizontal="center"/>
    </xf>
    <xf numFmtId="3" fontId="15" fillId="3" borderId="2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169" fontId="3" fillId="0" borderId="0" xfId="0" applyNumberFormat="1" applyFont="1"/>
    <xf numFmtId="165" fontId="16" fillId="3" borderId="41" xfId="0" applyNumberFormat="1" applyFont="1" applyFill="1" applyBorder="1" applyAlignment="1">
      <alignment horizontal="center"/>
    </xf>
    <xf numFmtId="0" fontId="0" fillId="0" borderId="0" xfId="0" applyFill="1"/>
    <xf numFmtId="3" fontId="11" fillId="0" borderId="0" xfId="0" applyNumberFormat="1" applyFont="1" applyAlignment="1">
      <alignment horizontal="center"/>
    </xf>
    <xf numFmtId="0" fontId="3" fillId="3" borderId="1" xfId="0" applyFont="1" applyFill="1" applyBorder="1"/>
    <xf numFmtId="0" fontId="3" fillId="24" borderId="7" xfId="0" applyNumberFormat="1" applyFont="1" applyFill="1" applyBorder="1"/>
    <xf numFmtId="0" fontId="18" fillId="20" borderId="42" xfId="0" applyFont="1" applyFill="1" applyBorder="1"/>
    <xf numFmtId="0" fontId="18" fillId="20" borderId="8" xfId="0" applyFont="1" applyFill="1" applyBorder="1"/>
    <xf numFmtId="0" fontId="18" fillId="20" borderId="43" xfId="0" applyFont="1" applyFill="1" applyBorder="1"/>
    <xf numFmtId="168" fontId="21" fillId="25" borderId="4" xfId="0" applyNumberFormat="1" applyFont="1" applyFill="1" applyBorder="1"/>
    <xf numFmtId="41" fontId="21" fillId="25" borderId="6" xfId="0" applyNumberFormat="1" applyFont="1" applyFill="1" applyBorder="1" applyAlignment="1">
      <alignment horizontal="left"/>
    </xf>
    <xf numFmtId="168" fontId="11" fillId="16" borderId="7" xfId="0" applyNumberFormat="1" applyFont="1" applyFill="1" applyBorder="1"/>
    <xf numFmtId="0" fontId="0" fillId="3" borderId="44" xfId="0" applyFill="1" applyBorder="1"/>
    <xf numFmtId="0" fontId="22" fillId="13" borderId="45" xfId="0" applyFont="1" applyFill="1" applyBorder="1" applyAlignment="1">
      <alignment horizontal="center"/>
    </xf>
    <xf numFmtId="0" fontId="23" fillId="22" borderId="46" xfId="0" applyFont="1" applyFill="1" applyBorder="1" applyAlignment="1">
      <alignment horizontal="right"/>
    </xf>
    <xf numFmtId="176" fontId="23" fillId="22" borderId="47" xfId="0" applyNumberFormat="1" applyFont="1" applyFill="1" applyBorder="1"/>
    <xf numFmtId="0" fontId="19" fillId="22" borderId="46" xfId="0" applyFont="1" applyFill="1" applyBorder="1"/>
    <xf numFmtId="41" fontId="23" fillId="22" borderId="47" xfId="0" applyNumberFormat="1" applyFont="1" applyFill="1" applyBorder="1"/>
    <xf numFmtId="0" fontId="11" fillId="23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3" fontId="16" fillId="0" borderId="0" xfId="0" applyNumberFormat="1" applyFont="1" applyAlignment="1"/>
    <xf numFmtId="0" fontId="3" fillId="18" borderId="0" xfId="0" applyFont="1" applyFill="1"/>
    <xf numFmtId="3" fontId="7" fillId="13" borderId="6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24" fillId="0" borderId="0" xfId="0" applyFont="1" applyAlignment="1">
      <alignment horizontal="right"/>
    </xf>
    <xf numFmtId="41" fontId="25" fillId="3" borderId="7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right"/>
    </xf>
    <xf numFmtId="0" fontId="3" fillId="13" borderId="11" xfId="0" applyFont="1" applyFill="1" applyBorder="1" applyAlignment="1">
      <alignment horizontal="left"/>
    </xf>
    <xf numFmtId="4" fontId="0" fillId="0" borderId="0" xfId="0" applyNumberFormat="1"/>
    <xf numFmtId="41" fontId="3" fillId="0" borderId="0" xfId="0" applyNumberFormat="1" applyFont="1"/>
    <xf numFmtId="0" fontId="3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177" fontId="0" fillId="0" borderId="0" xfId="0" applyNumberFormat="1"/>
    <xf numFmtId="3" fontId="6" fillId="13" borderId="43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3" fillId="13" borderId="42" xfId="0" applyFont="1" applyFill="1" applyBorder="1" applyAlignment="1">
      <alignment horizontal="right"/>
    </xf>
    <xf numFmtId="0" fontId="3" fillId="13" borderId="43" xfId="0" applyFont="1" applyFill="1" applyBorder="1" applyAlignment="1">
      <alignment horizontal="left"/>
    </xf>
    <xf numFmtId="0" fontId="16" fillId="0" borderId="0" xfId="0" applyFont="1" applyFill="1"/>
    <xf numFmtId="0" fontId="6" fillId="0" borderId="0" xfId="0" applyFont="1" applyAlignment="1">
      <alignment horizontal="center"/>
    </xf>
    <xf numFmtId="0" fontId="16" fillId="26" borderId="48" xfId="0" applyFont="1" applyFill="1" applyBorder="1"/>
    <xf numFmtId="0" fontId="6" fillId="26" borderId="48" xfId="0" applyFont="1" applyFill="1" applyBorder="1"/>
    <xf numFmtId="0" fontId="0" fillId="26" borderId="49" xfId="0" applyFill="1" applyBorder="1"/>
    <xf numFmtId="0" fontId="0" fillId="26" borderId="48" xfId="0" applyFill="1" applyBorder="1"/>
    <xf numFmtId="0" fontId="0" fillId="26" borderId="50" xfId="0" applyFill="1" applyBorder="1"/>
    <xf numFmtId="3" fontId="3" fillId="1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0" borderId="0" xfId="0" applyFont="1" applyFill="1"/>
    <xf numFmtId="41" fontId="7" fillId="0" borderId="10" xfId="0" applyNumberFormat="1" applyFont="1" applyFill="1" applyBorder="1" applyAlignment="1">
      <alignment horizontal="center"/>
    </xf>
    <xf numFmtId="41" fontId="0" fillId="0" borderId="1" xfId="0" applyNumberFormat="1" applyFill="1" applyBorder="1" applyAlignment="1">
      <alignment horizontal="center"/>
    </xf>
    <xf numFmtId="41" fontId="0" fillId="17" borderId="1" xfId="0" applyNumberFormat="1" applyFill="1" applyBorder="1" applyAlignment="1">
      <alignment horizontal="center"/>
    </xf>
    <xf numFmtId="41" fontId="0" fillId="17" borderId="10" xfId="0" applyNumberFormat="1" applyFill="1" applyBorder="1" applyAlignment="1">
      <alignment horizontal="center"/>
    </xf>
    <xf numFmtId="41" fontId="26" fillId="0" borderId="10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/>
    <xf numFmtId="41" fontId="7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9" fontId="15" fillId="3" borderId="7" xfId="1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6" fillId="11" borderId="51" xfId="0" applyFont="1" applyFill="1" applyBorder="1"/>
    <xf numFmtId="0" fontId="16" fillId="11" borderId="52" xfId="0" applyFont="1" applyFill="1" applyBorder="1" applyAlignment="1">
      <alignment horizontal="center"/>
    </xf>
    <xf numFmtId="0" fontId="3" fillId="24" borderId="1" xfId="0" applyFont="1" applyFill="1" applyBorder="1"/>
    <xf numFmtId="0" fontId="11" fillId="26" borderId="1" xfId="0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4" fontId="11" fillId="6" borderId="53" xfId="0" applyNumberFormat="1" applyFont="1" applyFill="1" applyBorder="1" applyAlignment="1">
      <alignment horizontal="center"/>
    </xf>
    <xf numFmtId="0" fontId="11" fillId="26" borderId="11" xfId="0" applyFont="1" applyFill="1" applyBorder="1" applyAlignment="1">
      <alignment horizontal="center"/>
    </xf>
    <xf numFmtId="0" fontId="11" fillId="26" borderId="5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27" borderId="5" xfId="0" applyFont="1" applyFill="1" applyBorder="1" applyAlignment="1">
      <alignment horizontal="center"/>
    </xf>
    <xf numFmtId="0" fontId="11" fillId="27" borderId="5" xfId="0" applyFont="1" applyFill="1" applyBorder="1" applyAlignment="1">
      <alignment horizontal="center"/>
    </xf>
    <xf numFmtId="0" fontId="11" fillId="27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5" borderId="1" xfId="0" applyFont="1" applyFill="1" applyBorder="1"/>
    <xf numFmtId="0" fontId="3" fillId="16" borderId="1" xfId="0" applyFont="1" applyFill="1" applyBorder="1"/>
    <xf numFmtId="41" fontId="11" fillId="0" borderId="29" xfId="0" applyNumberFormat="1" applyFont="1" applyFill="1" applyBorder="1" applyAlignment="1">
      <alignment horizontal="center"/>
    </xf>
    <xf numFmtId="41" fontId="11" fillId="0" borderId="2" xfId="0" applyNumberFormat="1" applyFont="1" applyFill="1" applyBorder="1" applyAlignment="1">
      <alignment horizontal="center"/>
    </xf>
    <xf numFmtId="41" fontId="0" fillId="17" borderId="2" xfId="0" applyNumberFormat="1" applyFill="1" applyBorder="1" applyAlignment="1">
      <alignment horizontal="center"/>
    </xf>
    <xf numFmtId="41" fontId="0" fillId="17" borderId="29" xfId="0" applyNumberFormat="1" applyFill="1" applyBorder="1" applyAlignment="1">
      <alignment horizontal="center"/>
    </xf>
    <xf numFmtId="41" fontId="16" fillId="0" borderId="29" xfId="0" applyNumberFormat="1" applyFont="1" applyFill="1" applyBorder="1" applyAlignment="1">
      <alignment horizontal="center"/>
    </xf>
    <xf numFmtId="41" fontId="15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6" fillId="11" borderId="55" xfId="0" applyFont="1" applyFill="1" applyBorder="1" applyAlignment="1">
      <alignment horizontal="center"/>
    </xf>
    <xf numFmtId="0" fontId="16" fillId="11" borderId="56" xfId="0" applyFont="1" applyFill="1" applyBorder="1" applyAlignment="1">
      <alignment horizontal="center"/>
    </xf>
    <xf numFmtId="41" fontId="15" fillId="3" borderId="7" xfId="0" applyNumberFormat="1" applyFont="1" applyFill="1" applyBorder="1" applyAlignment="1">
      <alignment horizontal="center"/>
    </xf>
    <xf numFmtId="0" fontId="11" fillId="26" borderId="2" xfId="0" applyFont="1" applyFill="1" applyBorder="1" applyAlignment="1">
      <alignment horizontal="center"/>
    </xf>
    <xf numFmtId="0" fontId="16" fillId="26" borderId="29" xfId="0" applyFont="1" applyFill="1" applyBorder="1" applyAlignment="1">
      <alignment horizontal="center"/>
    </xf>
    <xf numFmtId="9" fontId="16" fillId="13" borderId="57" xfId="0" applyNumberFormat="1" applyFont="1" applyFill="1" applyBorder="1" applyAlignment="1">
      <alignment horizontal="center"/>
    </xf>
    <xf numFmtId="0" fontId="11" fillId="26" borderId="36" xfId="0" applyFont="1" applyFill="1" applyBorder="1" applyAlignment="1">
      <alignment horizontal="center"/>
    </xf>
    <xf numFmtId="0" fontId="11" fillId="26" borderId="58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1" fontId="16" fillId="11" borderId="2" xfId="0" applyNumberFormat="1" applyFont="1" applyFill="1" applyBorder="1" applyAlignment="1">
      <alignment horizontal="center"/>
    </xf>
    <xf numFmtId="0" fontId="4" fillId="27" borderId="2" xfId="0" applyFont="1" applyFill="1" applyBorder="1" applyAlignment="1">
      <alignment horizontal="center"/>
    </xf>
    <xf numFmtId="41" fontId="3" fillId="27" borderId="2" xfId="0" applyNumberFormat="1" applyFont="1" applyFill="1" applyBorder="1" applyAlignment="1">
      <alignment horizontal="center"/>
    </xf>
    <xf numFmtId="41" fontId="11" fillId="28" borderId="2" xfId="0" applyNumberFormat="1" applyFont="1" applyFill="1" applyBorder="1" applyAlignment="1">
      <alignment horizontal="center"/>
    </xf>
    <xf numFmtId="0" fontId="11" fillId="24" borderId="2" xfId="0" applyFont="1" applyFill="1" applyBorder="1" applyAlignment="1">
      <alignment horizontal="center"/>
    </xf>
    <xf numFmtId="41" fontId="11" fillId="24" borderId="2" xfId="0" applyNumberFormat="1" applyFont="1" applyFill="1" applyBorder="1" applyAlignment="1">
      <alignment horizontal="center"/>
    </xf>
    <xf numFmtId="41" fontId="6" fillId="24" borderId="2" xfId="0" applyNumberFormat="1" applyFont="1" applyFill="1" applyBorder="1" applyAlignment="1">
      <alignment horizontal="center"/>
    </xf>
    <xf numFmtId="41" fontId="16" fillId="5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41" fontId="15" fillId="5" borderId="2" xfId="0" applyNumberFormat="1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41" fontId="3" fillId="0" borderId="29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15" fillId="3" borderId="4" xfId="0" applyNumberFormat="1" applyFont="1" applyFill="1" applyBorder="1" applyAlignment="1">
      <alignment horizontal="center"/>
    </xf>
    <xf numFmtId="41" fontId="16" fillId="11" borderId="55" xfId="0" applyNumberFormat="1" applyFont="1" applyFill="1" applyBorder="1" applyAlignment="1">
      <alignment horizontal="center"/>
    </xf>
    <xf numFmtId="41" fontId="16" fillId="11" borderId="56" xfId="0" applyNumberFormat="1" applyFont="1" applyFill="1" applyBorder="1" applyAlignment="1">
      <alignment horizontal="center"/>
    </xf>
    <xf numFmtId="0" fontId="3" fillId="24" borderId="2" xfId="0" applyFont="1" applyFill="1" applyBorder="1" applyAlignment="1">
      <alignment horizontal="center"/>
    </xf>
    <xf numFmtId="0" fontId="11" fillId="6" borderId="59" xfId="0" applyFont="1" applyFill="1" applyBorder="1" applyAlignment="1">
      <alignment horizontal="center"/>
    </xf>
    <xf numFmtId="41" fontId="4" fillId="27" borderId="2" xfId="0" applyNumberFormat="1" applyFont="1" applyFill="1" applyBorder="1" applyAlignment="1">
      <alignment horizontal="center"/>
    </xf>
    <xf numFmtId="0" fontId="3" fillId="27" borderId="2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11" fillId="28" borderId="2" xfId="0" applyFont="1" applyFill="1" applyBorder="1" applyAlignment="1">
      <alignment horizontal="center"/>
    </xf>
    <xf numFmtId="0" fontId="6" fillId="24" borderId="2" xfId="0" applyFont="1" applyFill="1" applyBorder="1" applyAlignment="1">
      <alignment horizontal="center"/>
    </xf>
    <xf numFmtId="41" fontId="11" fillId="4" borderId="2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8" fontId="27" fillId="0" borderId="0" xfId="0" applyNumberFormat="1" applyFont="1" applyBorder="1"/>
    <xf numFmtId="41" fontId="0" fillId="0" borderId="29" xfId="0" applyNumberFormat="1" applyFill="1" applyBorder="1" applyAlignment="1">
      <alignment horizontal="center"/>
    </xf>
    <xf numFmtId="41" fontId="0" fillId="0" borderId="2" xfId="0" applyNumberFormat="1" applyFill="1" applyBorder="1" applyAlignment="1">
      <alignment horizontal="center"/>
    </xf>
    <xf numFmtId="41" fontId="14" fillId="17" borderId="2" xfId="0" applyNumberFormat="1" applyFont="1" applyFill="1" applyBorder="1" applyAlignment="1">
      <alignment horizontal="center"/>
    </xf>
    <xf numFmtId="41" fontId="3" fillId="17" borderId="29" xfId="0" applyNumberFormat="1" applyFont="1" applyFill="1" applyBorder="1" applyAlignment="1">
      <alignment horizontal="center"/>
    </xf>
    <xf numFmtId="41" fontId="6" fillId="0" borderId="29" xfId="0" applyNumberFormat="1" applyFont="1" applyFill="1" applyBorder="1" applyAlignment="1">
      <alignment horizontal="center"/>
    </xf>
    <xf numFmtId="41" fontId="28" fillId="0" borderId="2" xfId="0" applyNumberFormat="1" applyFont="1" applyFill="1" applyBorder="1" applyAlignment="1">
      <alignment horizontal="center"/>
    </xf>
    <xf numFmtId="0" fontId="16" fillId="24" borderId="36" xfId="0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10" fontId="15" fillId="3" borderId="7" xfId="0" applyNumberFormat="1" applyFont="1" applyFill="1" applyBorder="1" applyAlignment="1">
      <alignment horizontal="center"/>
    </xf>
    <xf numFmtId="0" fontId="3" fillId="16" borderId="2" xfId="0" applyFont="1" applyFill="1" applyBorder="1"/>
    <xf numFmtId="164" fontId="3" fillId="0" borderId="0" xfId="0" applyNumberFormat="1" applyFont="1" applyBorder="1"/>
    <xf numFmtId="18" fontId="3" fillId="0" borderId="0" xfId="0" applyNumberFormat="1" applyFont="1" applyBorder="1"/>
    <xf numFmtId="41" fontId="15" fillId="0" borderId="2" xfId="0" applyNumberFormat="1" applyFont="1" applyFill="1" applyBorder="1" applyAlignment="1">
      <alignment horizontal="center"/>
    </xf>
    <xf numFmtId="41" fontId="29" fillId="17" borderId="29" xfId="0" applyNumberFormat="1" applyFont="1" applyFill="1" applyBorder="1" applyAlignment="1">
      <alignment horizontal="center"/>
    </xf>
    <xf numFmtId="15" fontId="28" fillId="0" borderId="2" xfId="0" applyNumberFormat="1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3" fillId="28" borderId="2" xfId="0" applyFont="1" applyFill="1" applyBorder="1" applyAlignment="1">
      <alignment horizontal="center"/>
    </xf>
    <xf numFmtId="178" fontId="4" fillId="18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79" fontId="6" fillId="0" borderId="42" xfId="0" applyNumberFormat="1" applyFont="1" applyFill="1" applyBorder="1" applyAlignment="1">
      <alignment horizontal="center"/>
    </xf>
    <xf numFmtId="41" fontId="14" fillId="17" borderId="3" xfId="0" applyNumberFormat="1" applyFont="1" applyFill="1" applyBorder="1" applyAlignment="1">
      <alignment horizontal="center"/>
    </xf>
    <xf numFmtId="41" fontId="4" fillId="17" borderId="42" xfId="0" applyNumberFormat="1" applyFont="1" applyFill="1" applyBorder="1" applyAlignment="1">
      <alignment horizontal="center"/>
    </xf>
    <xf numFmtId="15" fontId="16" fillId="0" borderId="3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11" borderId="60" xfId="0" applyFont="1" applyFill="1" applyBorder="1" applyAlignment="1">
      <alignment horizontal="center"/>
    </xf>
    <xf numFmtId="0" fontId="16" fillId="11" borderId="61" xfId="0" applyFont="1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0" fontId="11" fillId="26" borderId="3" xfId="0" applyFont="1" applyFill="1" applyBorder="1" applyAlignment="1">
      <alignment horizontal="center"/>
    </xf>
    <xf numFmtId="0" fontId="16" fillId="26" borderId="42" xfId="0" applyFont="1" applyFill="1" applyBorder="1" applyAlignment="1">
      <alignment horizontal="center"/>
    </xf>
    <xf numFmtId="3" fontId="15" fillId="3" borderId="62" xfId="0" applyNumberFormat="1" applyFont="1" applyFill="1" applyBorder="1" applyAlignment="1">
      <alignment horizontal="center"/>
    </xf>
    <xf numFmtId="0" fontId="3" fillId="26" borderId="43" xfId="0" applyFont="1" applyFill="1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3" fontId="4" fillId="27" borderId="3" xfId="0" applyNumberFormat="1" applyFont="1" applyFill="1" applyBorder="1" applyAlignment="1">
      <alignment horizontal="center"/>
    </xf>
    <xf numFmtId="3" fontId="3" fillId="27" borderId="3" xfId="0" applyNumberFormat="1" applyFont="1" applyFill="1" applyBorder="1" applyAlignment="1">
      <alignment horizontal="center"/>
    </xf>
    <xf numFmtId="178" fontId="15" fillId="3" borderId="7" xfId="0" applyNumberFormat="1" applyFont="1" applyFill="1" applyBorder="1" applyAlignment="1">
      <alignment horizontal="center"/>
    </xf>
    <xf numFmtId="178" fontId="11" fillId="0" borderId="3" xfId="0" applyNumberFormat="1" applyFont="1" applyFill="1" applyBorder="1" applyAlignment="1">
      <alignment horizontal="center"/>
    </xf>
    <xf numFmtId="178" fontId="11" fillId="24" borderId="3" xfId="0" applyNumberFormat="1" applyFont="1" applyFill="1" applyBorder="1" applyAlignment="1">
      <alignment horizontal="center"/>
    </xf>
    <xf numFmtId="178" fontId="6" fillId="24" borderId="3" xfId="0" applyNumberFormat="1" applyFont="1" applyFill="1" applyBorder="1" applyAlignment="1">
      <alignment horizontal="center"/>
    </xf>
    <xf numFmtId="178" fontId="7" fillId="5" borderId="3" xfId="0" applyNumberFormat="1" applyFont="1" applyFill="1" applyBorder="1" applyAlignment="1">
      <alignment horizontal="center"/>
    </xf>
    <xf numFmtId="178" fontId="3" fillId="4" borderId="3" xfId="0" applyNumberFormat="1" applyFont="1" applyFill="1" applyBorder="1" applyAlignment="1">
      <alignment horizontal="center"/>
    </xf>
    <xf numFmtId="178" fontId="6" fillId="5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78" fontId="11" fillId="5" borderId="3" xfId="0" applyNumberFormat="1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178" fontId="16" fillId="5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11" fillId="5" borderId="3" xfId="0" applyFont="1" applyFill="1" applyBorder="1" applyAlignment="1">
      <alignment horizontal="center"/>
    </xf>
    <xf numFmtId="0" fontId="3" fillId="16" borderId="3" xfId="0" applyFont="1" applyFill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3" fillId="21" borderId="0" xfId="0" applyFont="1" applyFill="1"/>
    <xf numFmtId="41" fontId="7" fillId="0" borderId="7" xfId="0" applyNumberFormat="1" applyFont="1" applyBorder="1"/>
    <xf numFmtId="3" fontId="3" fillId="0" borderId="7" xfId="0" applyNumberFormat="1" applyFont="1" applyBorder="1"/>
    <xf numFmtId="168" fontId="7" fillId="0" borderId="7" xfId="0" applyNumberFormat="1" applyFont="1" applyBorder="1"/>
    <xf numFmtId="4" fontId="3" fillId="0" borderId="7" xfId="0" applyNumberFormat="1" applyFont="1" applyBorder="1"/>
    <xf numFmtId="3" fontId="3" fillId="0" borderId="63" xfId="0" applyNumberFormat="1" applyFont="1" applyBorder="1"/>
    <xf numFmtId="4" fontId="3" fillId="0" borderId="64" xfId="0" applyNumberFormat="1" applyFont="1" applyBorder="1"/>
    <xf numFmtId="3" fontId="3" fillId="0" borderId="5" xfId="0" applyNumberFormat="1" applyFont="1" applyBorder="1"/>
    <xf numFmtId="4" fontId="3" fillId="0" borderId="4" xfId="0" applyNumberFormat="1" applyFont="1" applyBorder="1"/>
    <xf numFmtId="4" fontId="6" fillId="0" borderId="4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65" xfId="0" applyNumberFormat="1" applyFont="1" applyBorder="1"/>
    <xf numFmtId="168" fontId="3" fillId="0" borderId="6" xfId="0" applyNumberFormat="1" applyFont="1" applyFill="1" applyBorder="1" applyAlignment="1">
      <alignment horizontal="right"/>
    </xf>
    <xf numFmtId="180" fontId="3" fillId="0" borderId="7" xfId="1" applyNumberFormat="1" applyFont="1" applyFill="1" applyBorder="1"/>
    <xf numFmtId="41" fontId="3" fillId="0" borderId="7" xfId="1" applyNumberFormat="1" applyFont="1" applyFill="1" applyBorder="1"/>
    <xf numFmtId="181" fontId="3" fillId="0" borderId="7" xfId="1" applyNumberFormat="1" applyFont="1" applyFill="1" applyBorder="1"/>
    <xf numFmtId="181" fontId="11" fillId="0" borderId="7" xfId="1" applyNumberFormat="1" applyFont="1" applyFill="1" applyBorder="1"/>
    <xf numFmtId="169" fontId="11" fillId="0" borderId="7" xfId="0" applyNumberFormat="1" applyFont="1" applyBorder="1"/>
    <xf numFmtId="182" fontId="3" fillId="0" borderId="7" xfId="0" applyNumberFormat="1" applyFont="1" applyBorder="1"/>
    <xf numFmtId="0" fontId="3" fillId="17" borderId="0" xfId="0" applyFont="1" applyFill="1"/>
    <xf numFmtId="181" fontId="3" fillId="0" borderId="7" xfId="0" applyNumberFormat="1" applyFont="1" applyFill="1" applyBorder="1"/>
    <xf numFmtId="177" fontId="3" fillId="0" borderId="0" xfId="0" applyNumberFormat="1" applyFont="1" applyFill="1"/>
    <xf numFmtId="0" fontId="16" fillId="21" borderId="0" xfId="0" applyFont="1" applyFill="1" applyAlignment="1">
      <alignment horizontal="center"/>
    </xf>
    <xf numFmtId="0" fontId="16" fillId="21" borderId="0" xfId="0" applyFont="1" applyFill="1" applyBorder="1" applyAlignment="1">
      <alignment horizontal="center"/>
    </xf>
    <xf numFmtId="0" fontId="16" fillId="21" borderId="66" xfId="0" applyFont="1" applyFill="1" applyBorder="1" applyAlignment="1">
      <alignment horizontal="center"/>
    </xf>
    <xf numFmtId="0" fontId="16" fillId="21" borderId="67" xfId="0" applyFont="1" applyFill="1" applyBorder="1" applyAlignment="1">
      <alignment horizontal="center"/>
    </xf>
    <xf numFmtId="0" fontId="16" fillId="21" borderId="68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3" fillId="0" borderId="0" xfId="0" applyFont="1" applyBorder="1" applyAlignment="1"/>
    <xf numFmtId="41" fontId="7" fillId="0" borderId="5" xfId="0" applyNumberFormat="1" applyFont="1" applyBorder="1"/>
    <xf numFmtId="41" fontId="0" fillId="0" borderId="6" xfId="0" applyNumberFormat="1" applyBorder="1"/>
    <xf numFmtId="41" fontId="3" fillId="0" borderId="7" xfId="0" applyNumberFormat="1" applyFont="1" applyFill="1" applyBorder="1" applyAlignment="1">
      <alignment horizontal="right"/>
    </xf>
    <xf numFmtId="168" fontId="7" fillId="0" borderId="7" xfId="0" applyNumberFormat="1" applyFont="1" applyFill="1" applyBorder="1" applyAlignment="1">
      <alignment horizontal="right"/>
    </xf>
    <xf numFmtId="41" fontId="0" fillId="0" borderId="7" xfId="0" applyNumberFormat="1" applyFill="1" applyBorder="1" applyAlignment="1">
      <alignment horizontal="right"/>
    </xf>
    <xf numFmtId="41" fontId="3" fillId="0" borderId="4" xfId="0" applyNumberFormat="1" applyFont="1" applyFill="1" applyBorder="1"/>
    <xf numFmtId="41" fontId="6" fillId="11" borderId="63" xfId="0" applyNumberFormat="1" applyFont="1" applyFill="1" applyBorder="1" applyAlignment="1">
      <alignment horizontal="right"/>
    </xf>
    <xf numFmtId="168" fontId="6" fillId="11" borderId="64" xfId="0" applyNumberFormat="1" applyFont="1" applyFill="1" applyBorder="1" applyAlignment="1">
      <alignment horizontal="right"/>
    </xf>
    <xf numFmtId="41" fontId="0" fillId="24" borderId="6" xfId="0" applyNumberFormat="1" applyFill="1" applyBorder="1" applyAlignment="1">
      <alignment horizontal="right"/>
    </xf>
    <xf numFmtId="168" fontId="0" fillId="26" borderId="7" xfId="0" applyNumberFormat="1" applyFill="1" applyBorder="1" applyAlignment="1">
      <alignment horizontal="right"/>
    </xf>
    <xf numFmtId="168" fontId="6" fillId="26" borderId="7" xfId="0" applyNumberFormat="1" applyFont="1" applyFill="1" applyBorder="1" applyAlignment="1">
      <alignment horizontal="right"/>
    </xf>
    <xf numFmtId="41" fontId="0" fillId="26" borderId="7" xfId="0" applyNumberFormat="1" applyFill="1" applyBorder="1" applyAlignment="1">
      <alignment horizontal="right"/>
    </xf>
    <xf numFmtId="41" fontId="0" fillId="26" borderId="69" xfId="0" applyNumberFormat="1" applyFill="1" applyBorder="1" applyAlignment="1">
      <alignment horizontal="right"/>
    </xf>
    <xf numFmtId="180" fontId="3" fillId="11" borderId="7" xfId="1" applyNumberFormat="1" applyFont="1" applyFill="1" applyBorder="1"/>
    <xf numFmtId="180" fontId="3" fillId="27" borderId="7" xfId="1" applyNumberFormat="1" applyFont="1" applyFill="1" applyBorder="1"/>
    <xf numFmtId="169" fontId="0" fillId="11" borderId="7" xfId="0" applyNumberFormat="1" applyFill="1" applyBorder="1" applyAlignment="1">
      <alignment horizontal="right"/>
    </xf>
    <xf numFmtId="169" fontId="0" fillId="28" borderId="7" xfId="0" applyNumberFormat="1" applyFill="1" applyBorder="1" applyAlignment="1">
      <alignment horizontal="right"/>
    </xf>
    <xf numFmtId="183" fontId="0" fillId="0" borderId="7" xfId="0" applyNumberFormat="1" applyBorder="1"/>
    <xf numFmtId="169" fontId="0" fillId="0" borderId="7" xfId="0" applyNumberFormat="1" applyBorder="1"/>
    <xf numFmtId="181" fontId="3" fillId="24" borderId="7" xfId="1" applyNumberFormat="1" applyFont="1" applyFill="1" applyBorder="1" applyAlignment="1"/>
    <xf numFmtId="184" fontId="3" fillId="24" borderId="7" xfId="3" applyNumberFormat="1" applyFont="1" applyFill="1" applyBorder="1"/>
    <xf numFmtId="169" fontId="0" fillId="24" borderId="7" xfId="0" applyNumberFormat="1" applyFill="1" applyBorder="1" applyAlignment="1">
      <alignment horizontal="right"/>
    </xf>
    <xf numFmtId="169" fontId="3" fillId="24" borderId="7" xfId="0" applyNumberFormat="1" applyFont="1" applyFill="1" applyBorder="1" applyAlignment="1">
      <alignment horizontal="right"/>
    </xf>
    <xf numFmtId="181" fontId="3" fillId="5" borderId="7" xfId="1" applyNumberFormat="1" applyFont="1" applyFill="1" applyBorder="1"/>
    <xf numFmtId="169" fontId="0" fillId="4" borderId="7" xfId="0" applyNumberFormat="1" applyFill="1" applyBorder="1" applyAlignment="1">
      <alignment horizontal="right"/>
    </xf>
    <xf numFmtId="41" fontId="3" fillId="5" borderId="7" xfId="0" applyNumberFormat="1" applyFont="1" applyFill="1" applyBorder="1" applyAlignment="1">
      <alignment horizontal="right"/>
    </xf>
    <xf numFmtId="168" fontId="3" fillId="5" borderId="7" xfId="0" applyNumberFormat="1" applyFont="1" applyFill="1" applyBorder="1" applyAlignment="1">
      <alignment horizontal="right"/>
    </xf>
    <xf numFmtId="169" fontId="3" fillId="5" borderId="7" xfId="0" applyNumberFormat="1" applyFont="1" applyFill="1" applyBorder="1" applyAlignment="1">
      <alignment horizontal="right"/>
    </xf>
    <xf numFmtId="180" fontId="0" fillId="0" borderId="7" xfId="0" applyNumberFormat="1" applyBorder="1"/>
    <xf numFmtId="181" fontId="0" fillId="0" borderId="7" xfId="0" applyNumberFormat="1" applyFill="1" applyBorder="1"/>
    <xf numFmtId="184" fontId="3" fillId="0" borderId="4" xfId="3" applyNumberFormat="1" applyFont="1" applyFill="1" applyBorder="1"/>
    <xf numFmtId="41" fontId="0" fillId="0" borderId="7" xfId="0" applyNumberFormat="1" applyBorder="1"/>
    <xf numFmtId="0" fontId="3" fillId="21" borderId="0" xfId="0" applyFont="1" applyFill="1" applyAlignment="1">
      <alignment horizontal="center"/>
    </xf>
    <xf numFmtId="0" fontId="3" fillId="21" borderId="8" xfId="0" applyFont="1" applyFill="1" applyBorder="1" applyAlignment="1">
      <alignment horizontal="center"/>
    </xf>
    <xf numFmtId="0" fontId="11" fillId="21" borderId="8" xfId="0" applyFont="1" applyFill="1" applyBorder="1" applyAlignment="1">
      <alignment horizontal="center"/>
    </xf>
    <xf numFmtId="0" fontId="15" fillId="21" borderId="8" xfId="0" applyFont="1" applyFill="1" applyBorder="1" applyAlignment="1">
      <alignment horizontal="center"/>
    </xf>
    <xf numFmtId="0" fontId="11" fillId="21" borderId="66" xfId="0" applyFont="1" applyFill="1" applyBorder="1" applyAlignment="1">
      <alignment horizontal="center"/>
    </xf>
    <xf numFmtId="0" fontId="15" fillId="21" borderId="70" xfId="0" applyFont="1" applyFill="1" applyBorder="1" applyAlignment="1">
      <alignment horizontal="center"/>
    </xf>
    <xf numFmtId="0" fontId="11" fillId="21" borderId="71" xfId="0" applyFont="1" applyFill="1" applyBorder="1" applyAlignment="1">
      <alignment horizontal="center"/>
    </xf>
    <xf numFmtId="0" fontId="11" fillId="21" borderId="0" xfId="0" applyFont="1" applyFill="1" applyBorder="1" applyAlignment="1">
      <alignment horizontal="center"/>
    </xf>
    <xf numFmtId="41" fontId="3" fillId="0" borderId="5" xfId="0" applyNumberFormat="1" applyFont="1" applyBorder="1"/>
    <xf numFmtId="168" fontId="7" fillId="0" borderId="6" xfId="0" applyNumberFormat="1" applyFont="1" applyBorder="1"/>
    <xf numFmtId="168" fontId="0" fillId="0" borderId="6" xfId="0" applyNumberFormat="1" applyBorder="1"/>
    <xf numFmtId="41" fontId="3" fillId="0" borderId="72" xfId="0" applyNumberFormat="1" applyFont="1" applyFill="1" applyBorder="1"/>
    <xf numFmtId="168" fontId="3" fillId="0" borderId="73" xfId="0" applyNumberFormat="1" applyFont="1" applyFill="1" applyBorder="1"/>
    <xf numFmtId="185" fontId="0" fillId="0" borderId="7" xfId="0" applyNumberFormat="1" applyBorder="1"/>
    <xf numFmtId="184" fontId="3" fillId="24" borderId="7" xfId="3" applyNumberFormat="1" applyFont="1" applyFill="1" applyBorder="1" applyAlignment="1"/>
    <xf numFmtId="169" fontId="0" fillId="24" borderId="7" xfId="0" applyNumberFormat="1" applyFill="1" applyBorder="1" applyAlignment="1"/>
    <xf numFmtId="169" fontId="3" fillId="24" borderId="7" xfId="0" applyNumberFormat="1" applyFont="1" applyFill="1" applyBorder="1" applyAlignment="1"/>
    <xf numFmtId="41" fontId="0" fillId="3" borderId="7" xfId="0" applyNumberFormat="1" applyFill="1" applyBorder="1"/>
    <xf numFmtId="43" fontId="3" fillId="0" borderId="0" xfId="3" applyFont="1"/>
    <xf numFmtId="0" fontId="3" fillId="11" borderId="6" xfId="0" applyFont="1" applyFill="1" applyBorder="1"/>
    <xf numFmtId="41" fontId="4" fillId="11" borderId="4" xfId="0" applyNumberFormat="1" applyFont="1" applyFill="1" applyBorder="1"/>
    <xf numFmtId="0" fontId="4" fillId="11" borderId="6" xfId="0" applyFont="1" applyFill="1" applyBorder="1"/>
    <xf numFmtId="41" fontId="4" fillId="11" borderId="5" xfId="0" applyNumberFormat="1" applyFont="1" applyFill="1" applyBorder="1"/>
    <xf numFmtId="0" fontId="0" fillId="21" borderId="0" xfId="0" applyFill="1"/>
    <xf numFmtId="41" fontId="7" fillId="11" borderId="5" xfId="0" applyNumberFormat="1" applyFont="1" applyFill="1" applyBorder="1"/>
    <xf numFmtId="41" fontId="3" fillId="11" borderId="5" xfId="0" applyNumberFormat="1" applyFont="1" applyFill="1" applyBorder="1"/>
    <xf numFmtId="41" fontId="0" fillId="11" borderId="6" xfId="0" applyNumberFormat="1" applyFill="1" applyBorder="1"/>
    <xf numFmtId="168" fontId="7" fillId="11" borderId="6" xfId="0" applyNumberFormat="1" applyFont="1" applyFill="1" applyBorder="1"/>
    <xf numFmtId="168" fontId="0" fillId="11" borderId="6" xfId="0" applyNumberFormat="1" applyFill="1" applyBorder="1"/>
    <xf numFmtId="41" fontId="3" fillId="29" borderId="72" xfId="0" applyNumberFormat="1" applyFont="1" applyFill="1" applyBorder="1"/>
    <xf numFmtId="168" fontId="3" fillId="29" borderId="73" xfId="0" applyNumberFormat="1" applyFont="1" applyFill="1" applyBorder="1"/>
    <xf numFmtId="168" fontId="3" fillId="29" borderId="6" xfId="0" applyNumberFormat="1" applyFont="1" applyFill="1" applyBorder="1" applyAlignment="1">
      <alignment horizontal="right"/>
    </xf>
    <xf numFmtId="185" fontId="0" fillId="11" borderId="7" xfId="0" applyNumberFormat="1" applyFill="1" applyBorder="1"/>
    <xf numFmtId="183" fontId="0" fillId="11" borderId="7" xfId="0" applyNumberFormat="1" applyFill="1" applyBorder="1"/>
    <xf numFmtId="169" fontId="0" fillId="11" borderId="7" xfId="0" applyNumberFormat="1" applyFill="1" applyBorder="1"/>
    <xf numFmtId="41" fontId="7" fillId="3" borderId="5" xfId="0" applyNumberFormat="1" applyFont="1" applyFill="1" applyBorder="1"/>
    <xf numFmtId="41" fontId="0" fillId="3" borderId="5" xfId="0" applyNumberFormat="1" applyFill="1" applyBorder="1"/>
    <xf numFmtId="41" fontId="0" fillId="3" borderId="6" xfId="0" applyNumberFormat="1" applyFill="1" applyBorder="1"/>
    <xf numFmtId="168" fontId="7" fillId="3" borderId="6" xfId="0" applyNumberFormat="1" applyFont="1" applyFill="1" applyBorder="1"/>
    <xf numFmtId="168" fontId="0" fillId="3" borderId="6" xfId="0" applyNumberFormat="1" applyFill="1" applyBorder="1"/>
    <xf numFmtId="41" fontId="3" fillId="8" borderId="72" xfId="0" applyNumberFormat="1" applyFont="1" applyFill="1" applyBorder="1"/>
    <xf numFmtId="168" fontId="3" fillId="8" borderId="73" xfId="0" applyNumberFormat="1" applyFont="1" applyFill="1" applyBorder="1"/>
    <xf numFmtId="185" fontId="0" fillId="3" borderId="7" xfId="0" applyNumberFormat="1" applyFill="1" applyBorder="1"/>
    <xf numFmtId="183" fontId="0" fillId="3" borderId="7" xfId="0" applyNumberFormat="1" applyFill="1" applyBorder="1"/>
    <xf numFmtId="169" fontId="0" fillId="3" borderId="7" xfId="0" applyNumberFormat="1" applyFill="1" applyBorder="1"/>
    <xf numFmtId="180" fontId="3" fillId="11" borderId="7" xfId="1" quotePrefix="1" applyNumberFormat="1" applyFont="1" applyFill="1" applyBorder="1"/>
    <xf numFmtId="41" fontId="7" fillId="4" borderId="5" xfId="0" applyNumberFormat="1" applyFont="1" applyFill="1" applyBorder="1"/>
    <xf numFmtId="41" fontId="0" fillId="4" borderId="5" xfId="0" applyNumberFormat="1" applyFill="1" applyBorder="1"/>
    <xf numFmtId="41" fontId="0" fillId="4" borderId="6" xfId="0" applyNumberFormat="1" applyFill="1" applyBorder="1"/>
    <xf numFmtId="168" fontId="7" fillId="4" borderId="6" xfId="0" applyNumberFormat="1" applyFont="1" applyFill="1" applyBorder="1"/>
    <xf numFmtId="168" fontId="0" fillId="4" borderId="6" xfId="0" applyNumberFormat="1" applyFill="1" applyBorder="1"/>
    <xf numFmtId="41" fontId="3" fillId="30" borderId="72" xfId="0" applyNumberFormat="1" applyFont="1" applyFill="1" applyBorder="1"/>
    <xf numFmtId="168" fontId="3" fillId="30" borderId="73" xfId="0" applyNumberFormat="1" applyFont="1" applyFill="1" applyBorder="1"/>
    <xf numFmtId="168" fontId="3" fillId="30" borderId="6" xfId="0" applyNumberFormat="1" applyFont="1" applyFill="1" applyBorder="1" applyAlignment="1">
      <alignment horizontal="right"/>
    </xf>
    <xf numFmtId="185" fontId="0" fillId="4" borderId="7" xfId="0" applyNumberFormat="1" applyFill="1" applyBorder="1"/>
    <xf numFmtId="180" fontId="3" fillId="30" borderId="7" xfId="1" applyNumberFormat="1" applyFont="1" applyFill="1" applyBorder="1"/>
    <xf numFmtId="169" fontId="0" fillId="30" borderId="7" xfId="0" applyNumberFormat="1" applyFill="1" applyBorder="1" applyAlignment="1">
      <alignment horizontal="right"/>
    </xf>
    <xf numFmtId="183" fontId="0" fillId="4" borderId="7" xfId="0" applyNumberFormat="1" applyFill="1" applyBorder="1"/>
    <xf numFmtId="169" fontId="0" fillId="4" borderId="7" xfId="0" applyNumberFormat="1" applyFill="1" applyBorder="1"/>
    <xf numFmtId="41" fontId="7" fillId="31" borderId="5" xfId="0" applyNumberFormat="1" applyFont="1" applyFill="1" applyBorder="1"/>
    <xf numFmtId="41" fontId="7" fillId="5" borderId="5" xfId="0" applyNumberFormat="1" applyFont="1" applyFill="1" applyBorder="1"/>
    <xf numFmtId="41" fontId="0" fillId="5" borderId="5" xfId="0" applyNumberFormat="1" applyFill="1" applyBorder="1"/>
    <xf numFmtId="41" fontId="0" fillId="5" borderId="6" xfId="0" applyNumberFormat="1" applyFill="1" applyBorder="1"/>
    <xf numFmtId="168" fontId="7" fillId="5" borderId="6" xfId="0" applyNumberFormat="1" applyFont="1" applyFill="1" applyBorder="1"/>
    <xf numFmtId="168" fontId="0" fillId="5" borderId="6" xfId="0" applyNumberFormat="1" applyFill="1" applyBorder="1"/>
    <xf numFmtId="41" fontId="3" fillId="32" borderId="72" xfId="0" applyNumberFormat="1" applyFont="1" applyFill="1" applyBorder="1"/>
    <xf numFmtId="168" fontId="3" fillId="32" borderId="73" xfId="0" applyNumberFormat="1" applyFont="1" applyFill="1" applyBorder="1"/>
    <xf numFmtId="168" fontId="3" fillId="32" borderId="6" xfId="0" applyNumberFormat="1" applyFont="1" applyFill="1" applyBorder="1" applyAlignment="1">
      <alignment horizontal="right"/>
    </xf>
    <xf numFmtId="185" fontId="0" fillId="5" borderId="7" xfId="0" applyNumberFormat="1" applyFill="1" applyBorder="1"/>
    <xf numFmtId="180" fontId="3" fillId="32" borderId="7" xfId="1" applyNumberFormat="1" applyFont="1" applyFill="1" applyBorder="1"/>
    <xf numFmtId="169" fontId="0" fillId="32" borderId="7" xfId="0" applyNumberFormat="1" applyFill="1" applyBorder="1" applyAlignment="1">
      <alignment horizontal="right"/>
    </xf>
    <xf numFmtId="183" fontId="0" fillId="5" borderId="7" xfId="0" applyNumberFormat="1" applyFill="1" applyBorder="1"/>
    <xf numFmtId="169" fontId="0" fillId="5" borderId="7" xfId="0" applyNumberFormat="1" applyFill="1" applyBorder="1"/>
    <xf numFmtId="169" fontId="0" fillId="9" borderId="7" xfId="0" applyNumberFormat="1" applyFill="1" applyBorder="1" applyAlignment="1">
      <alignment horizontal="right"/>
    </xf>
    <xf numFmtId="183" fontId="0" fillId="9" borderId="7" xfId="0" applyNumberFormat="1" applyFill="1" applyBorder="1"/>
    <xf numFmtId="169" fontId="0" fillId="9" borderId="7" xfId="0" applyNumberFormat="1" applyFill="1" applyBorder="1"/>
    <xf numFmtId="41" fontId="4" fillId="6" borderId="4" xfId="0" applyNumberFormat="1" applyFont="1" applyFill="1" applyBorder="1"/>
    <xf numFmtId="0" fontId="4" fillId="6" borderId="6" xfId="0" applyFont="1" applyFill="1" applyBorder="1"/>
    <xf numFmtId="0" fontId="8" fillId="6" borderId="4" xfId="0" applyFont="1" applyFill="1" applyBorder="1"/>
    <xf numFmtId="41" fontId="4" fillId="6" borderId="5" xfId="0" applyNumberFormat="1" applyFont="1" applyFill="1" applyBorder="1"/>
    <xf numFmtId="167" fontId="3" fillId="6" borderId="5" xfId="0" applyNumberFormat="1" applyFont="1" applyFill="1" applyBorder="1" applyAlignment="1">
      <alignment horizontal="center"/>
    </xf>
    <xf numFmtId="0" fontId="0" fillId="32" borderId="4" xfId="0" applyFill="1" applyBorder="1"/>
    <xf numFmtId="0" fontId="0" fillId="32" borderId="6" xfId="0" applyFill="1" applyBorder="1"/>
    <xf numFmtId="41" fontId="4" fillId="32" borderId="5" xfId="0" applyNumberFormat="1" applyFont="1" applyFill="1" applyBorder="1"/>
    <xf numFmtId="167" fontId="3" fillId="32" borderId="5" xfId="0" applyNumberFormat="1" applyFont="1" applyFill="1" applyBorder="1" applyAlignment="1">
      <alignment horizontal="center"/>
    </xf>
    <xf numFmtId="167" fontId="3" fillId="11" borderId="5" xfId="0" applyNumberFormat="1" applyFont="1" applyFill="1" applyBorder="1" applyAlignment="1">
      <alignment horizontal="center"/>
    </xf>
    <xf numFmtId="43" fontId="3" fillId="13" borderId="0" xfId="3" applyFont="1" applyFill="1"/>
    <xf numFmtId="168" fontId="3" fillId="8" borderId="6" xfId="0" applyNumberFormat="1" applyFont="1" applyFill="1" applyBorder="1" applyAlignment="1">
      <alignment horizontal="right"/>
    </xf>
    <xf numFmtId="180" fontId="3" fillId="8" borderId="7" xfId="1" applyNumberFormat="1" applyFont="1" applyFill="1" applyBorder="1"/>
    <xf numFmtId="169" fontId="0" fillId="8" borderId="7" xfId="0" applyNumberFormat="1" applyFill="1" applyBorder="1" applyAlignment="1">
      <alignment horizontal="right"/>
    </xf>
    <xf numFmtId="169" fontId="3" fillId="12" borderId="7" xfId="0" applyNumberFormat="1" applyFont="1" applyFill="1" applyBorder="1" applyAlignment="1"/>
    <xf numFmtId="169" fontId="0" fillId="12" borderId="7" xfId="0" applyNumberFormat="1" applyFill="1" applyBorder="1"/>
    <xf numFmtId="185" fontId="0" fillId="29" borderId="7" xfId="0" applyNumberFormat="1" applyFill="1" applyBorder="1"/>
    <xf numFmtId="49" fontId="11" fillId="21" borderId="14" xfId="0" applyNumberFormat="1" applyFont="1" applyFill="1" applyBorder="1" applyAlignment="1">
      <alignment horizontal="center"/>
    </xf>
    <xf numFmtId="0" fontId="11" fillId="21" borderId="15" xfId="0" applyFont="1" applyFill="1" applyBorder="1" applyAlignment="1"/>
    <xf numFmtId="41" fontId="3" fillId="21" borderId="16" xfId="0" applyNumberFormat="1" applyFont="1" applyFill="1" applyBorder="1"/>
    <xf numFmtId="41" fontId="3" fillId="21" borderId="7" xfId="0" applyNumberFormat="1" applyFont="1" applyFill="1" applyBorder="1"/>
    <xf numFmtId="168" fontId="3" fillId="21" borderId="7" xfId="0" applyNumberFormat="1" applyFont="1" applyFill="1" applyBorder="1"/>
    <xf numFmtId="41" fontId="3" fillId="21" borderId="4" xfId="0" applyNumberFormat="1" applyFont="1" applyFill="1" applyBorder="1"/>
    <xf numFmtId="41" fontId="3" fillId="21" borderId="63" xfId="0" applyNumberFormat="1" applyFont="1" applyFill="1" applyBorder="1"/>
    <xf numFmtId="168" fontId="3" fillId="21" borderId="64" xfId="0" applyNumberFormat="1" applyFont="1" applyFill="1" applyBorder="1"/>
    <xf numFmtId="168" fontId="3" fillId="21" borderId="74" xfId="0" applyNumberFormat="1" applyFont="1" applyFill="1" applyBorder="1"/>
    <xf numFmtId="168" fontId="6" fillId="21" borderId="74" xfId="0" applyNumberFormat="1" applyFont="1" applyFill="1" applyBorder="1"/>
    <xf numFmtId="41" fontId="3" fillId="21" borderId="74" xfId="0" applyNumberFormat="1" applyFont="1" applyFill="1" applyBorder="1"/>
    <xf numFmtId="41" fontId="3" fillId="21" borderId="75" xfId="0" applyNumberFormat="1" applyFont="1" applyFill="1" applyBorder="1"/>
    <xf numFmtId="168" fontId="3" fillId="21" borderId="6" xfId="0" applyNumberFormat="1" applyFont="1" applyFill="1" applyBorder="1" applyAlignment="1">
      <alignment horizontal="right"/>
    </xf>
    <xf numFmtId="180" fontId="3" fillId="21" borderId="7" xfId="1" applyNumberFormat="1" applyFont="1" applyFill="1" applyBorder="1"/>
    <xf numFmtId="41" fontId="3" fillId="21" borderId="7" xfId="1" applyNumberFormat="1" applyFont="1" applyFill="1" applyBorder="1"/>
    <xf numFmtId="169" fontId="3" fillId="21" borderId="7" xfId="0" applyNumberFormat="1" applyFont="1" applyFill="1" applyBorder="1" applyAlignment="1">
      <alignment horizontal="right"/>
    </xf>
    <xf numFmtId="181" fontId="3" fillId="21" borderId="7" xfId="1" applyNumberFormat="1" applyFont="1" applyFill="1" applyBorder="1"/>
    <xf numFmtId="41" fontId="3" fillId="21" borderId="7" xfId="0" applyNumberFormat="1" applyFont="1" applyFill="1" applyBorder="1" applyAlignment="1">
      <alignment horizontal="right"/>
    </xf>
    <xf numFmtId="4" fontId="3" fillId="21" borderId="7" xfId="0" applyNumberFormat="1" applyFont="1" applyFill="1" applyBorder="1" applyAlignment="1">
      <alignment horizontal="right"/>
    </xf>
    <xf numFmtId="169" fontId="3" fillId="21" borderId="7" xfId="0" applyNumberFormat="1" applyFont="1" applyFill="1" applyBorder="1"/>
    <xf numFmtId="180" fontId="3" fillId="21" borderId="7" xfId="0" applyNumberFormat="1" applyFont="1" applyFill="1" applyBorder="1"/>
    <xf numFmtId="181" fontId="3" fillId="21" borderId="7" xfId="0" applyNumberFormat="1" applyFont="1" applyFill="1" applyBorder="1"/>
    <xf numFmtId="41" fontId="3" fillId="21" borderId="3" xfId="0" applyNumberFormat="1" applyFont="1" applyFill="1" applyBorder="1"/>
    <xf numFmtId="41" fontId="0" fillId="0" borderId="0" xfId="0" applyNumberFormat="1" applyFill="1"/>
    <xf numFmtId="0" fontId="16" fillId="0" borderId="0" xfId="0" applyFont="1" applyAlignment="1"/>
    <xf numFmtId="10" fontId="0" fillId="0" borderId="0" xfId="0" applyNumberFormat="1"/>
    <xf numFmtId="0" fontId="0" fillId="0" borderId="0" xfId="0" applyFill="1" applyAlignment="1">
      <alignment horizontal="right"/>
    </xf>
    <xf numFmtId="41" fontId="0" fillId="5" borderId="0" xfId="0" applyNumberFormat="1" applyFill="1" applyBorder="1" applyAlignment="1">
      <alignment horizontal="right"/>
    </xf>
    <xf numFmtId="168" fontId="0" fillId="5" borderId="0" xfId="0" applyNumberFormat="1" applyFill="1" applyBorder="1" applyAlignment="1">
      <alignment horizontal="right"/>
    </xf>
    <xf numFmtId="180" fontId="3" fillId="5" borderId="0" xfId="1" applyNumberFormat="1" applyFont="1" applyFill="1" applyBorder="1"/>
    <xf numFmtId="169" fontId="0" fillId="5" borderId="0" xfId="0" applyNumberFormat="1" applyFill="1" applyBorder="1" applyAlignment="1">
      <alignment horizontal="right"/>
    </xf>
    <xf numFmtId="186" fontId="3" fillId="0" borderId="0" xfId="1" applyNumberFormat="1" applyFont="1" applyFill="1" applyBorder="1"/>
    <xf numFmtId="183" fontId="3" fillId="0" borderId="6" xfId="0" applyNumberFormat="1" applyFont="1" applyBorder="1"/>
    <xf numFmtId="183" fontId="4" fillId="0" borderId="6" xfId="0" applyNumberFormat="1" applyFont="1" applyBorder="1"/>
    <xf numFmtId="183" fontId="3" fillId="3" borderId="6" xfId="0" applyNumberFormat="1" applyFont="1" applyFill="1" applyBorder="1"/>
    <xf numFmtId="183" fontId="3" fillId="4" borderId="6" xfId="0" applyNumberFormat="1" applyFont="1" applyFill="1" applyBorder="1"/>
    <xf numFmtId="183" fontId="3" fillId="5" borderId="6" xfId="0" applyNumberFormat="1" applyFont="1" applyFill="1" applyBorder="1"/>
    <xf numFmtId="183" fontId="14" fillId="4" borderId="6" xfId="0" applyNumberFormat="1" applyFont="1" applyFill="1" applyBorder="1"/>
    <xf numFmtId="183" fontId="14" fillId="8" borderId="6" xfId="0" applyNumberFormat="1" applyFont="1" applyFill="1" applyBorder="1"/>
    <xf numFmtId="183" fontId="3" fillId="0" borderId="6" xfId="0" applyNumberFormat="1" applyFont="1" applyFill="1" applyBorder="1"/>
    <xf numFmtId="183" fontId="3" fillId="2" borderId="7" xfId="0" applyNumberFormat="1" applyFont="1" applyFill="1" applyBorder="1"/>
    <xf numFmtId="183" fontId="3" fillId="0" borderId="7" xfId="0" applyNumberFormat="1" applyFont="1" applyBorder="1"/>
    <xf numFmtId="183" fontId="3" fillId="8" borderId="6" xfId="0" applyNumberFormat="1" applyFont="1" applyFill="1" applyBorder="1"/>
    <xf numFmtId="0" fontId="4" fillId="8" borderId="4" xfId="0" applyFont="1" applyFill="1" applyBorder="1"/>
    <xf numFmtId="0" fontId="31" fillId="8" borderId="5" xfId="0" applyFont="1" applyFill="1" applyBorder="1" applyAlignment="1">
      <alignment horizontal="center"/>
    </xf>
    <xf numFmtId="0" fontId="4" fillId="8" borderId="6" xfId="0" applyFont="1" applyFill="1" applyBorder="1"/>
    <xf numFmtId="170" fontId="32" fillId="7" borderId="7" xfId="1" applyNumberFormat="1" applyFont="1" applyFill="1" applyBorder="1" applyAlignment="1">
      <alignment horizontal="center"/>
    </xf>
    <xf numFmtId="183" fontId="4" fillId="0" borderId="7" xfId="1" applyNumberFormat="1" applyFont="1" applyBorder="1"/>
    <xf numFmtId="183" fontId="8" fillId="2" borderId="0" xfId="0" applyNumberFormat="1" applyFont="1" applyFill="1" applyAlignment="1">
      <alignment horizontal="center"/>
    </xf>
    <xf numFmtId="183" fontId="4" fillId="0" borderId="6" xfId="1" applyNumberFormat="1" applyFont="1" applyBorder="1"/>
    <xf numFmtId="183" fontId="4" fillId="2" borderId="8" xfId="0" applyNumberFormat="1" applyFont="1" applyFill="1" applyBorder="1" applyAlignment="1">
      <alignment horizontal="center"/>
    </xf>
    <xf numFmtId="183" fontId="4" fillId="3" borderId="6" xfId="1" applyNumberFormat="1" applyFont="1" applyFill="1" applyBorder="1"/>
    <xf numFmtId="183" fontId="4" fillId="4" borderId="6" xfId="1" applyNumberFormat="1" applyFont="1" applyFill="1" applyBorder="1"/>
    <xf numFmtId="183" fontId="4" fillId="5" borderId="6" xfId="1" applyNumberFormat="1" applyFont="1" applyFill="1" applyBorder="1"/>
    <xf numFmtId="183" fontId="4" fillId="0" borderId="6" xfId="1" applyNumberFormat="1" applyFont="1" applyFill="1" applyBorder="1"/>
    <xf numFmtId="183" fontId="4" fillId="2" borderId="7" xfId="1" applyNumberFormat="1" applyFont="1" applyFill="1" applyBorder="1"/>
    <xf numFmtId="183" fontId="3" fillId="0" borderId="6" xfId="1" applyNumberFormat="1" applyFont="1" applyBorder="1"/>
    <xf numFmtId="183" fontId="3" fillId="3" borderId="6" xfId="1" applyNumberFormat="1" applyFont="1" applyFill="1" applyBorder="1"/>
    <xf numFmtId="183" fontId="3" fillId="4" borderId="6" xfId="1" applyNumberFormat="1" applyFont="1" applyFill="1" applyBorder="1"/>
    <xf numFmtId="183" fontId="3" fillId="5" borderId="6" xfId="1" applyNumberFormat="1" applyFont="1" applyFill="1" applyBorder="1"/>
    <xf numFmtId="183" fontId="3" fillId="0" borderId="6" xfId="1" applyNumberFormat="1" applyFont="1" applyFill="1" applyBorder="1"/>
    <xf numFmtId="183" fontId="3" fillId="2" borderId="7" xfId="1" applyNumberFormat="1" applyFont="1" applyFill="1" applyBorder="1"/>
    <xf numFmtId="183" fontId="3" fillId="0" borderId="7" xfId="1" applyNumberFormat="1" applyFont="1" applyBorder="1"/>
    <xf numFmtId="183" fontId="14" fillId="3" borderId="6" xfId="1" applyNumberFormat="1" applyFont="1" applyFill="1" applyBorder="1"/>
    <xf numFmtId="183" fontId="14" fillId="4" borderId="6" xfId="1" applyNumberFormat="1" applyFont="1" applyFill="1" applyBorder="1"/>
    <xf numFmtId="0" fontId="14" fillId="2" borderId="0" xfId="0" applyFont="1" applyFill="1"/>
    <xf numFmtId="0" fontId="33" fillId="2" borderId="0" xfId="0" applyFont="1" applyFill="1"/>
    <xf numFmtId="0" fontId="29" fillId="2" borderId="0" xfId="0" applyFont="1" applyFill="1" applyAlignment="1">
      <alignment horizontal="center"/>
    </xf>
    <xf numFmtId="0" fontId="14" fillId="2" borderId="8" xfId="0" applyFont="1" applyFill="1" applyBorder="1" applyAlignment="1">
      <alignment horizontal="center"/>
    </xf>
    <xf numFmtId="41" fontId="14" fillId="2" borderId="16" xfId="0" applyNumberFormat="1" applyFont="1" applyFill="1" applyBorder="1"/>
    <xf numFmtId="0" fontId="14" fillId="0" borderId="0" xfId="0" applyFont="1" applyFill="1"/>
    <xf numFmtId="0" fontId="14" fillId="0" borderId="0" xfId="0" applyFont="1"/>
    <xf numFmtId="16" fontId="3" fillId="0" borderId="0" xfId="0" applyNumberFormat="1" applyFont="1"/>
    <xf numFmtId="0" fontId="13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5" fillId="0" borderId="0" xfId="0" applyFont="1"/>
    <xf numFmtId="0" fontId="4" fillId="0" borderId="7" xfId="0" applyFont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6" borderId="9" xfId="2" applyNumberFormat="1" applyFont="1" applyFill="1" applyBorder="1" applyAlignment="1">
      <alignment horizontal="center"/>
    </xf>
    <xf numFmtId="167" fontId="4" fillId="3" borderId="9" xfId="2" applyNumberFormat="1" applyFont="1" applyFill="1" applyBorder="1" applyAlignment="1">
      <alignment horizontal="center"/>
    </xf>
    <xf numFmtId="167" fontId="4" fillId="4" borderId="9" xfId="2" applyNumberFormat="1" applyFont="1" applyFill="1" applyBorder="1" applyAlignment="1">
      <alignment horizontal="center"/>
    </xf>
    <xf numFmtId="167" fontId="4" fillId="5" borderId="9" xfId="2" applyNumberFormat="1" applyFont="1" applyFill="1" applyBorder="1" applyAlignment="1">
      <alignment horizontal="center"/>
    </xf>
    <xf numFmtId="167" fontId="4" fillId="0" borderId="13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7" fontId="4" fillId="6" borderId="13" xfId="2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1" fontId="14" fillId="2" borderId="6" xfId="0" applyNumberFormat="1" applyFont="1" applyFill="1" applyBorder="1"/>
    <xf numFmtId="183" fontId="37" fillId="0" borderId="7" xfId="0" applyNumberFormat="1" applyFont="1" applyBorder="1"/>
    <xf numFmtId="168" fontId="37" fillId="0" borderId="7" xfId="0" applyNumberFormat="1" applyFont="1" applyBorder="1"/>
    <xf numFmtId="0" fontId="14" fillId="0" borderId="7" xfId="0" applyFont="1" applyBorder="1" applyAlignment="1">
      <alignment horizontal="center"/>
    </xf>
  </cellXfs>
  <cellStyles count="4">
    <cellStyle name="Comma" xfId="3" builtinId="3"/>
    <cellStyle name="Normal" xfId="0" builtinId="0"/>
    <cellStyle name="Normal_FY2002_EqPup_6" xfId="2"/>
    <cellStyle name="Percent" xfId="1" builtinId="5"/>
  </cellStyles>
  <dxfs count="18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00FFFF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00FFFF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/>
        <i val="0"/>
        <condense val="0"/>
        <extend val="0"/>
        <color indexed="8"/>
      </font>
      <fill>
        <patternFill>
          <bgColor indexed="4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66FF33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0000CC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820420</xdr:colOff>
      <xdr:row>3</xdr:row>
      <xdr:rowOff>10160</xdr:rowOff>
    </xdr:from>
    <xdr:to>
      <xdr:col>24</xdr:col>
      <xdr:colOff>228600</xdr:colOff>
      <xdr:row>6</xdr:row>
      <xdr:rowOff>0</xdr:rowOff>
    </xdr:to>
    <xdr:sp macro="" textlink="">
      <xdr:nvSpPr>
        <xdr:cNvPr id="3" name="TextBox 2"/>
        <xdr:cNvSpPr txBox="1"/>
      </xdr:nvSpPr>
      <xdr:spPr>
        <a:xfrm>
          <a:off x="19013170" y="619760"/>
          <a:ext cx="1056005" cy="523240"/>
        </a:xfrm>
        <a:prstGeom prst="rect">
          <a:avLst/>
        </a:prstGeom>
        <a:solidFill>
          <a:srgbClr val="99FF3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changes</a:t>
          </a:r>
          <a:r>
            <a:rPr lang="en-US" sz="1100" baseline="0"/>
            <a:t> to 121% for FY17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77"/>
  <sheetViews>
    <sheetView zoomScale="90" zoomScaleNormal="90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N9" sqref="N9"/>
    </sheetView>
  </sheetViews>
  <sheetFormatPr defaultRowHeight="12.75" x14ac:dyDescent="0.2"/>
  <cols>
    <col min="1" max="1" width="7.5703125" style="1" customWidth="1"/>
    <col min="2" max="2" width="31.5703125" style="1" bestFit="1" customWidth="1"/>
    <col min="3" max="3" width="7.7109375" style="1" hidden="1" customWidth="1"/>
    <col min="4" max="4" width="6" style="1" hidden="1" customWidth="1"/>
    <col min="5" max="5" width="11.5703125" style="87" hidden="1" customWidth="1"/>
    <col min="6" max="6" width="3.7109375" style="1" hidden="1" customWidth="1"/>
    <col min="7" max="7" width="4.28515625" style="87" bestFit="1" customWidth="1"/>
    <col min="8" max="8" width="1.85546875" style="750" customWidth="1"/>
    <col min="9" max="9" width="20.140625" style="1" bestFit="1" customWidth="1"/>
    <col min="10" max="10" width="18.140625" style="1" customWidth="1"/>
    <col min="11" max="11" width="18.7109375" style="1" customWidth="1"/>
    <col min="12" max="13" width="9.28515625" customWidth="1"/>
    <col min="14" max="14" width="9.42578125" style="2" customWidth="1"/>
    <col min="15" max="15" width="17.140625" style="2" bestFit="1" customWidth="1"/>
    <col min="16" max="21" width="9.42578125" style="2" customWidth="1"/>
    <col min="22" max="16384" width="9.140625" style="2"/>
  </cols>
  <sheetData>
    <row r="1" spans="1:19" x14ac:dyDescent="0.2">
      <c r="D1" s="2"/>
      <c r="E1" s="3"/>
      <c r="F1" s="2"/>
      <c r="G1" s="3"/>
      <c r="H1" s="745"/>
      <c r="I1" s="2"/>
      <c r="J1" s="2"/>
      <c r="K1" s="2"/>
      <c r="O1" s="2" t="s">
        <v>973</v>
      </c>
    </row>
    <row r="2" spans="1:19" x14ac:dyDescent="0.2">
      <c r="D2" s="2"/>
      <c r="E2" s="3"/>
      <c r="F2" s="2"/>
      <c r="G2" s="3"/>
      <c r="H2" s="746" t="s">
        <v>0</v>
      </c>
      <c r="I2" s="2"/>
      <c r="J2" s="2"/>
      <c r="K2" s="2"/>
      <c r="O2" s="2" t="s">
        <v>1423</v>
      </c>
    </row>
    <row r="3" spans="1:19" x14ac:dyDescent="0.2">
      <c r="E3" s="3"/>
      <c r="F3" s="2"/>
      <c r="G3" s="3"/>
      <c r="H3" s="746" t="s">
        <v>0</v>
      </c>
      <c r="I3" s="2"/>
      <c r="J3" s="2"/>
      <c r="K3" s="2"/>
    </row>
    <row r="4" spans="1:19" x14ac:dyDescent="0.2">
      <c r="E4" s="6"/>
      <c r="F4" s="7"/>
      <c r="G4" s="3"/>
      <c r="H4" s="746" t="s">
        <v>0</v>
      </c>
      <c r="I4" s="2"/>
      <c r="J4" s="2"/>
      <c r="K4" s="2"/>
    </row>
    <row r="5" spans="1:19" ht="15.75" x14ac:dyDescent="0.25">
      <c r="A5" s="131" t="s">
        <v>1447</v>
      </c>
      <c r="C5" s="8"/>
      <c r="D5" s="8"/>
      <c r="E5" s="6"/>
      <c r="F5" s="7"/>
      <c r="G5" s="3"/>
      <c r="H5" s="746" t="s">
        <v>0</v>
      </c>
      <c r="I5" s="766">
        <v>1</v>
      </c>
      <c r="J5" s="766">
        <v>2</v>
      </c>
      <c r="K5" s="766">
        <v>3</v>
      </c>
    </row>
    <row r="6" spans="1:19" x14ac:dyDescent="0.2">
      <c r="A6" s="768" t="s">
        <v>1446</v>
      </c>
      <c r="C6" s="9"/>
      <c r="D6" s="9"/>
      <c r="E6" s="6"/>
      <c r="F6" s="7"/>
      <c r="G6" s="3"/>
      <c r="H6" s="746" t="s">
        <v>0</v>
      </c>
      <c r="I6" s="772" t="s">
        <v>1445</v>
      </c>
      <c r="J6" s="769" t="s">
        <v>1449</v>
      </c>
      <c r="K6" s="769" t="s">
        <v>1444</v>
      </c>
    </row>
    <row r="7" spans="1:19" x14ac:dyDescent="0.2">
      <c r="E7" s="6"/>
      <c r="F7" s="7"/>
      <c r="G7" s="3"/>
      <c r="H7" s="746" t="s">
        <v>0</v>
      </c>
      <c r="I7" s="773"/>
      <c r="J7" s="770" t="s">
        <v>1421</v>
      </c>
      <c r="K7" s="770"/>
    </row>
    <row r="8" spans="1:19" x14ac:dyDescent="0.2">
      <c r="A8" s="1" t="s">
        <v>1441</v>
      </c>
      <c r="C8" s="12"/>
      <c r="D8" s="12"/>
      <c r="E8" s="13"/>
      <c r="F8" s="14"/>
      <c r="G8" s="3"/>
      <c r="H8" s="746" t="s">
        <v>0</v>
      </c>
      <c r="I8" s="773" t="s">
        <v>940</v>
      </c>
      <c r="J8" s="770" t="s">
        <v>940</v>
      </c>
      <c r="K8" s="770"/>
    </row>
    <row r="9" spans="1:19" x14ac:dyDescent="0.2">
      <c r="A9" s="767" t="s">
        <v>1448</v>
      </c>
      <c r="E9" s="16"/>
      <c r="F9" s="17"/>
      <c r="G9" s="3"/>
      <c r="H9" s="746" t="s">
        <v>0</v>
      </c>
      <c r="I9" s="773" t="s">
        <v>941</v>
      </c>
      <c r="J9" s="770" t="s">
        <v>941</v>
      </c>
      <c r="K9" s="770"/>
    </row>
    <row r="10" spans="1:19" x14ac:dyDescent="0.2">
      <c r="A10" s="767" t="s">
        <v>1442</v>
      </c>
      <c r="E10" s="16"/>
      <c r="F10" s="17"/>
      <c r="G10" s="3"/>
      <c r="H10" s="746" t="s">
        <v>0</v>
      </c>
      <c r="I10" s="773" t="s">
        <v>942</v>
      </c>
      <c r="J10" s="770" t="s">
        <v>935</v>
      </c>
      <c r="K10" s="770"/>
    </row>
    <row r="11" spans="1:19" x14ac:dyDescent="0.2">
      <c r="E11" s="18"/>
      <c r="F11" s="19"/>
      <c r="G11" s="3"/>
      <c r="H11" s="746" t="s">
        <v>0</v>
      </c>
      <c r="I11" s="773"/>
      <c r="J11" s="770"/>
      <c r="K11" s="770"/>
    </row>
    <row r="12" spans="1:19" x14ac:dyDescent="0.2">
      <c r="A12" s="1" t="s">
        <v>1443</v>
      </c>
      <c r="E12" s="6"/>
      <c r="F12" s="7"/>
      <c r="G12" s="3"/>
      <c r="H12" s="745"/>
      <c r="I12" s="774"/>
      <c r="J12" s="771"/>
      <c r="K12" s="771"/>
    </row>
    <row r="13" spans="1:19" x14ac:dyDescent="0.2">
      <c r="A13" s="58" t="s">
        <v>947</v>
      </c>
      <c r="B13" s="23"/>
      <c r="C13" s="23" t="s">
        <v>3</v>
      </c>
      <c r="D13" s="23"/>
      <c r="E13" s="24" t="s">
        <v>4</v>
      </c>
      <c r="F13" s="25" t="s">
        <v>5</v>
      </c>
      <c r="G13" s="778" t="s">
        <v>1450</v>
      </c>
      <c r="H13" s="745">
        <v>32</v>
      </c>
      <c r="I13" s="776">
        <v>1.9900000000000001E-2</v>
      </c>
      <c r="J13" s="777">
        <v>280.5</v>
      </c>
      <c r="K13" s="777">
        <v>14704.29</v>
      </c>
      <c r="Q13" s="721">
        <v>1.9900000000000001E-2</v>
      </c>
      <c r="R13" s="94">
        <v>280.5</v>
      </c>
      <c r="S13" s="94">
        <v>14704.29</v>
      </c>
    </row>
    <row r="14" spans="1:19" x14ac:dyDescent="0.2">
      <c r="A14" s="28"/>
      <c r="B14" s="29"/>
      <c r="C14" s="29"/>
      <c r="D14" s="29"/>
      <c r="E14" s="30"/>
      <c r="F14" s="29"/>
      <c r="G14" s="101"/>
      <c r="H14" s="747"/>
      <c r="I14" s="28"/>
      <c r="J14" s="28"/>
      <c r="K14" s="28"/>
    </row>
    <row r="15" spans="1:19" x14ac:dyDescent="0.2">
      <c r="A15" s="2"/>
      <c r="B15" s="31"/>
      <c r="C15" s="31"/>
      <c r="D15" s="31"/>
      <c r="E15" s="32"/>
      <c r="F15" s="7"/>
      <c r="G15" s="3"/>
      <c r="H15" s="745"/>
      <c r="I15" s="712" t="e">
        <v>#N/A</v>
      </c>
      <c r="J15" s="88" t="s">
        <v>1428</v>
      </c>
      <c r="K15" s="88" t="s">
        <v>1428</v>
      </c>
    </row>
    <row r="16" spans="1:19" x14ac:dyDescent="0.2">
      <c r="A16" s="34"/>
      <c r="B16" s="35"/>
      <c r="C16" s="35"/>
      <c r="D16" s="35"/>
      <c r="E16" s="36"/>
      <c r="F16" s="35"/>
      <c r="G16" s="36"/>
      <c r="H16" s="748"/>
      <c r="I16" s="35"/>
      <c r="J16" s="35"/>
      <c r="K16" s="35"/>
    </row>
    <row r="17" spans="1:11" x14ac:dyDescent="0.2">
      <c r="A17" s="22" t="s">
        <v>65</v>
      </c>
      <c r="B17" s="37" t="s">
        <v>66</v>
      </c>
      <c r="C17" s="38" t="s">
        <v>65</v>
      </c>
      <c r="D17" s="24" t="s">
        <v>66</v>
      </c>
      <c r="E17" s="39" t="s">
        <v>67</v>
      </c>
      <c r="F17" s="40" t="s">
        <v>10</v>
      </c>
      <c r="G17" s="758">
        <v>3</v>
      </c>
      <c r="H17" s="745"/>
      <c r="I17" s="712">
        <v>0</v>
      </c>
      <c r="J17" s="88">
        <v>0</v>
      </c>
      <c r="K17" s="88">
        <v>20200.37</v>
      </c>
    </row>
    <row r="18" spans="1:11" x14ac:dyDescent="0.2">
      <c r="A18" s="22" t="s">
        <v>818</v>
      </c>
      <c r="B18" s="37" t="s">
        <v>819</v>
      </c>
      <c r="C18" s="38" t="s">
        <v>818</v>
      </c>
      <c r="D18" s="24" t="s">
        <v>819</v>
      </c>
      <c r="E18" s="39" t="s">
        <v>820</v>
      </c>
      <c r="F18" s="40" t="s">
        <v>74</v>
      </c>
      <c r="G18" s="758">
        <v>51</v>
      </c>
      <c r="H18" s="745"/>
      <c r="I18" s="713" t="s">
        <v>1420</v>
      </c>
      <c r="J18" s="88" t="s">
        <v>1428</v>
      </c>
      <c r="K18" s="88" t="s">
        <v>1428</v>
      </c>
    </row>
    <row r="19" spans="1:11" x14ac:dyDescent="0.2">
      <c r="A19" s="22" t="s">
        <v>803</v>
      </c>
      <c r="B19" s="37" t="s">
        <v>804</v>
      </c>
      <c r="C19" s="38" t="s">
        <v>803</v>
      </c>
      <c r="D19" s="24" t="s">
        <v>804</v>
      </c>
      <c r="E19" s="39" t="s">
        <v>805</v>
      </c>
      <c r="F19" s="40" t="s">
        <v>10</v>
      </c>
      <c r="G19" s="758">
        <v>50</v>
      </c>
      <c r="H19" s="745"/>
      <c r="I19" s="713" t="s">
        <v>1420</v>
      </c>
      <c r="J19" s="88" t="s">
        <v>1428</v>
      </c>
      <c r="K19" s="88" t="s">
        <v>1428</v>
      </c>
    </row>
    <row r="20" spans="1:11" x14ac:dyDescent="0.2">
      <c r="A20" s="22" t="s">
        <v>827</v>
      </c>
      <c r="B20" s="37" t="s">
        <v>828</v>
      </c>
      <c r="C20" s="38" t="s">
        <v>827</v>
      </c>
      <c r="D20" s="24" t="s">
        <v>829</v>
      </c>
      <c r="E20" s="39" t="s">
        <v>830</v>
      </c>
      <c r="F20" s="40" t="s">
        <v>74</v>
      </c>
      <c r="G20" s="758">
        <v>51</v>
      </c>
      <c r="H20" s="745"/>
      <c r="I20" s="712">
        <v>6.4999999999999997E-3</v>
      </c>
      <c r="J20" s="88">
        <v>111.49</v>
      </c>
      <c r="K20" s="88">
        <v>17264.52</v>
      </c>
    </row>
    <row r="21" spans="1:11" x14ac:dyDescent="0.2">
      <c r="A21" s="22" t="s">
        <v>761</v>
      </c>
      <c r="B21" s="37" t="s">
        <v>762</v>
      </c>
      <c r="C21" s="38" t="s">
        <v>761</v>
      </c>
      <c r="D21" s="24" t="s">
        <v>762</v>
      </c>
      <c r="E21" s="39" t="s">
        <v>763</v>
      </c>
      <c r="F21" s="40" t="s">
        <v>131</v>
      </c>
      <c r="G21" s="758">
        <v>48</v>
      </c>
      <c r="H21" s="745"/>
      <c r="I21" s="712">
        <v>6.7000000000000002E-3</v>
      </c>
      <c r="J21" s="88">
        <v>114.6</v>
      </c>
      <c r="K21" s="88">
        <v>17219.82</v>
      </c>
    </row>
    <row r="22" spans="1:11" x14ac:dyDescent="0.2">
      <c r="A22" s="42" t="s">
        <v>68</v>
      </c>
      <c r="B22" s="43" t="s">
        <v>69</v>
      </c>
      <c r="C22" s="44" t="s">
        <v>68</v>
      </c>
      <c r="D22" s="45" t="s">
        <v>69</v>
      </c>
      <c r="E22" s="46" t="s">
        <v>70</v>
      </c>
      <c r="F22" s="47" t="s">
        <v>10</v>
      </c>
      <c r="G22" s="760">
        <v>3</v>
      </c>
      <c r="H22" s="745"/>
      <c r="I22" s="714">
        <v>7.1000000000000004E-3</v>
      </c>
      <c r="J22" s="89">
        <v>120.66</v>
      </c>
      <c r="K22" s="89">
        <v>17714.39</v>
      </c>
    </row>
    <row r="23" spans="1:11" x14ac:dyDescent="0.2">
      <c r="A23" s="22" t="s">
        <v>902</v>
      </c>
      <c r="B23" s="37" t="s">
        <v>903</v>
      </c>
      <c r="C23" s="38" t="s">
        <v>902</v>
      </c>
      <c r="D23" s="24" t="s">
        <v>903</v>
      </c>
      <c r="E23" s="39" t="s">
        <v>904</v>
      </c>
      <c r="F23" s="40" t="s">
        <v>74</v>
      </c>
      <c r="G23" s="758">
        <v>63</v>
      </c>
      <c r="H23" s="745"/>
      <c r="I23" s="712">
        <v>7.3000000000000001E-3</v>
      </c>
      <c r="J23" s="88">
        <v>123.76</v>
      </c>
      <c r="K23" s="88">
        <v>17520.16</v>
      </c>
    </row>
    <row r="24" spans="1:11" x14ac:dyDescent="0.2">
      <c r="A24" s="22" t="s">
        <v>767</v>
      </c>
      <c r="B24" s="37" t="s">
        <v>768</v>
      </c>
      <c r="C24" s="38" t="s">
        <v>767</v>
      </c>
      <c r="D24" s="24" t="s">
        <v>768</v>
      </c>
      <c r="E24" s="39" t="s">
        <v>769</v>
      </c>
      <c r="F24" s="40" t="s">
        <v>131</v>
      </c>
      <c r="G24" s="758">
        <v>48</v>
      </c>
      <c r="H24" s="745"/>
      <c r="I24" s="712">
        <v>7.3000000000000001E-3</v>
      </c>
      <c r="J24" s="88">
        <v>123.75</v>
      </c>
      <c r="K24" s="88">
        <v>17075.57</v>
      </c>
    </row>
    <row r="25" spans="1:11" x14ac:dyDescent="0.2">
      <c r="A25" s="22" t="s">
        <v>119</v>
      </c>
      <c r="B25" s="37" t="s">
        <v>120</v>
      </c>
      <c r="C25" s="38" t="s">
        <v>119</v>
      </c>
      <c r="D25" s="24" t="s">
        <v>120</v>
      </c>
      <c r="E25" s="39" t="s">
        <v>121</v>
      </c>
      <c r="F25" s="40" t="s">
        <v>74</v>
      </c>
      <c r="G25" s="758">
        <v>6</v>
      </c>
      <c r="H25" s="745"/>
      <c r="I25" s="712">
        <v>7.3000000000000001E-3</v>
      </c>
      <c r="J25" s="88">
        <v>123.71</v>
      </c>
      <c r="K25" s="88">
        <v>17071.53</v>
      </c>
    </row>
    <row r="26" spans="1:11" x14ac:dyDescent="0.2">
      <c r="A26" s="22" t="s">
        <v>657</v>
      </c>
      <c r="B26" s="37" t="s">
        <v>658</v>
      </c>
      <c r="C26" s="38" t="s">
        <v>657</v>
      </c>
      <c r="D26" s="24" t="s">
        <v>658</v>
      </c>
      <c r="E26" s="39" t="s">
        <v>659</v>
      </c>
      <c r="F26" s="40" t="s">
        <v>74</v>
      </c>
      <c r="G26" s="758">
        <v>38</v>
      </c>
      <c r="H26" s="745"/>
      <c r="I26" s="712">
        <v>7.3000000000000001E-3</v>
      </c>
      <c r="J26" s="88">
        <v>123.71</v>
      </c>
      <c r="K26" s="88">
        <v>17408.990000000002</v>
      </c>
    </row>
    <row r="27" spans="1:11" x14ac:dyDescent="0.2">
      <c r="A27" s="22" t="s">
        <v>444</v>
      </c>
      <c r="B27" s="37" t="s">
        <v>445</v>
      </c>
      <c r="C27" s="38" t="s">
        <v>444</v>
      </c>
      <c r="D27" s="24" t="s">
        <v>445</v>
      </c>
      <c r="E27" s="39" t="s">
        <v>446</v>
      </c>
      <c r="F27" s="40" t="s">
        <v>437</v>
      </c>
      <c r="G27" s="758">
        <v>27</v>
      </c>
      <c r="H27" s="745"/>
      <c r="I27" s="712">
        <v>7.3000000000000001E-3</v>
      </c>
      <c r="J27" s="88">
        <v>123.63</v>
      </c>
      <c r="K27" s="88">
        <v>18337.21</v>
      </c>
    </row>
    <row r="28" spans="1:11" x14ac:dyDescent="0.2">
      <c r="A28" s="22" t="s">
        <v>555</v>
      </c>
      <c r="B28" s="37" t="s">
        <v>556</v>
      </c>
      <c r="C28" s="38" t="s">
        <v>555</v>
      </c>
      <c r="D28" s="24" t="s">
        <v>556</v>
      </c>
      <c r="E28" s="39" t="s">
        <v>557</v>
      </c>
      <c r="F28" s="40" t="s">
        <v>74</v>
      </c>
      <c r="G28" s="758">
        <v>33</v>
      </c>
      <c r="H28" s="745"/>
      <c r="I28" s="712">
        <v>7.4999999999999997E-3</v>
      </c>
      <c r="J28" s="88">
        <v>126.65</v>
      </c>
      <c r="K28" s="88">
        <v>17013.47</v>
      </c>
    </row>
    <row r="29" spans="1:11" x14ac:dyDescent="0.2">
      <c r="A29" s="22" t="s">
        <v>610</v>
      </c>
      <c r="B29" s="37" t="s">
        <v>611</v>
      </c>
      <c r="C29" s="38" t="s">
        <v>610</v>
      </c>
      <c r="D29" s="24" t="s">
        <v>611</v>
      </c>
      <c r="E29" s="39" t="s">
        <v>612</v>
      </c>
      <c r="F29" s="40" t="s">
        <v>471</v>
      </c>
      <c r="G29" s="758">
        <v>35</v>
      </c>
      <c r="H29" s="745"/>
      <c r="I29" s="712">
        <v>7.6E-3</v>
      </c>
      <c r="J29" s="88">
        <v>128.16</v>
      </c>
      <c r="K29" s="88">
        <v>17036.27</v>
      </c>
    </row>
    <row r="30" spans="1:11" x14ac:dyDescent="0.2">
      <c r="A30" s="22" t="s">
        <v>543</v>
      </c>
      <c r="B30" s="37" t="s">
        <v>544</v>
      </c>
      <c r="C30" s="38" t="s">
        <v>543</v>
      </c>
      <c r="D30" s="24" t="s">
        <v>544</v>
      </c>
      <c r="E30" s="39" t="s">
        <v>545</v>
      </c>
      <c r="F30" s="40" t="s">
        <v>471</v>
      </c>
      <c r="G30" s="758">
        <v>32</v>
      </c>
      <c r="H30" s="745"/>
      <c r="I30" s="712">
        <v>7.7000000000000002E-3</v>
      </c>
      <c r="J30" s="88">
        <v>129.66999999999999</v>
      </c>
      <c r="K30" s="88">
        <v>19857.39</v>
      </c>
    </row>
    <row r="31" spans="1:11" x14ac:dyDescent="0.2">
      <c r="A31" s="22" t="s">
        <v>101</v>
      </c>
      <c r="B31" s="37" t="s">
        <v>102</v>
      </c>
      <c r="C31" s="38" t="s">
        <v>101</v>
      </c>
      <c r="D31" s="24" t="s">
        <v>102</v>
      </c>
      <c r="E31" s="39" t="s">
        <v>103</v>
      </c>
      <c r="F31" s="40" t="s">
        <v>100</v>
      </c>
      <c r="G31" s="758">
        <v>5</v>
      </c>
      <c r="H31" s="745"/>
      <c r="I31" s="712">
        <v>7.7000000000000002E-3</v>
      </c>
      <c r="J31" s="88">
        <v>129.63999999999999</v>
      </c>
      <c r="K31" s="88">
        <v>17231.439999999999</v>
      </c>
    </row>
    <row r="32" spans="1:11" x14ac:dyDescent="0.2">
      <c r="A32" s="22" t="s">
        <v>732</v>
      </c>
      <c r="B32" s="37" t="s">
        <v>733</v>
      </c>
      <c r="C32" s="38" t="s">
        <v>732</v>
      </c>
      <c r="D32" s="24" t="s">
        <v>733</v>
      </c>
      <c r="E32" s="39" t="s">
        <v>734</v>
      </c>
      <c r="F32" s="40" t="s">
        <v>131</v>
      </c>
      <c r="G32" s="758">
        <v>46</v>
      </c>
      <c r="H32" s="745"/>
      <c r="I32" s="712">
        <v>7.7999999999999996E-3</v>
      </c>
      <c r="J32" s="88">
        <v>131.12</v>
      </c>
      <c r="K32" s="88">
        <v>16941.900000000001</v>
      </c>
    </row>
    <row r="33" spans="1:11" x14ac:dyDescent="0.2">
      <c r="A33" s="22" t="s">
        <v>56</v>
      </c>
      <c r="B33" s="37" t="s">
        <v>57</v>
      </c>
      <c r="C33" s="38" t="s">
        <v>56</v>
      </c>
      <c r="D33" s="24" t="s">
        <v>57</v>
      </c>
      <c r="E33" s="39" t="s">
        <v>58</v>
      </c>
      <c r="F33" s="40" t="s">
        <v>10</v>
      </c>
      <c r="G33" s="758">
        <v>3</v>
      </c>
      <c r="H33" s="745"/>
      <c r="I33" s="712">
        <v>7.9000000000000008E-3</v>
      </c>
      <c r="J33" s="88">
        <v>132.62</v>
      </c>
      <c r="K33" s="88">
        <v>17433.66</v>
      </c>
    </row>
    <row r="34" spans="1:11" x14ac:dyDescent="0.2">
      <c r="A34" s="50" t="s">
        <v>616</v>
      </c>
      <c r="B34" s="51" t="s">
        <v>617</v>
      </c>
      <c r="C34" s="52" t="s">
        <v>616</v>
      </c>
      <c r="D34" s="53" t="s">
        <v>617</v>
      </c>
      <c r="E34" s="54" t="s">
        <v>618</v>
      </c>
      <c r="F34" s="55" t="s">
        <v>497</v>
      </c>
      <c r="G34" s="761">
        <v>35</v>
      </c>
      <c r="H34" s="745"/>
      <c r="I34" s="715">
        <v>8.2000000000000007E-3</v>
      </c>
      <c r="J34" s="90">
        <v>136.99</v>
      </c>
      <c r="K34" s="90">
        <v>16887.27</v>
      </c>
    </row>
    <row r="35" spans="1:11" x14ac:dyDescent="0.2">
      <c r="A35" s="22" t="s">
        <v>409</v>
      </c>
      <c r="B35" s="37" t="s">
        <v>410</v>
      </c>
      <c r="C35" s="38" t="s">
        <v>409</v>
      </c>
      <c r="D35" s="24" t="s">
        <v>410</v>
      </c>
      <c r="E35" s="39" t="s">
        <v>411</v>
      </c>
      <c r="F35" s="40" t="s">
        <v>405</v>
      </c>
      <c r="G35" s="758">
        <v>25</v>
      </c>
      <c r="H35" s="745"/>
      <c r="I35" s="712">
        <v>8.3999999999999995E-3</v>
      </c>
      <c r="J35" s="88">
        <v>139.93</v>
      </c>
      <c r="K35" s="88">
        <v>16896.12</v>
      </c>
    </row>
    <row r="36" spans="1:11" x14ac:dyDescent="0.2">
      <c r="A36" s="22" t="s">
        <v>424</v>
      </c>
      <c r="B36" s="37" t="s">
        <v>425</v>
      </c>
      <c r="C36" s="38" t="s">
        <v>424</v>
      </c>
      <c r="D36" s="24" t="s">
        <v>425</v>
      </c>
      <c r="E36" s="39" t="s">
        <v>426</v>
      </c>
      <c r="F36" s="40" t="s">
        <v>405</v>
      </c>
      <c r="G36" s="758">
        <v>26</v>
      </c>
      <c r="H36" s="745"/>
      <c r="I36" s="712">
        <v>8.3999999999999995E-3</v>
      </c>
      <c r="J36" s="88">
        <v>139.86000000000001</v>
      </c>
      <c r="K36" s="88">
        <v>16790.04</v>
      </c>
    </row>
    <row r="37" spans="1:11" x14ac:dyDescent="0.2">
      <c r="A37" s="42" t="s">
        <v>834</v>
      </c>
      <c r="B37" s="43" t="s">
        <v>835</v>
      </c>
      <c r="C37" s="44" t="s">
        <v>834</v>
      </c>
      <c r="D37" s="45" t="s">
        <v>835</v>
      </c>
      <c r="E37" s="46" t="s">
        <v>836</v>
      </c>
      <c r="F37" s="47" t="s">
        <v>153</v>
      </c>
      <c r="G37" s="760">
        <v>51</v>
      </c>
      <c r="H37" s="745"/>
      <c r="I37" s="714">
        <v>8.6999999999999994E-3</v>
      </c>
      <c r="J37" s="89">
        <v>144.13</v>
      </c>
      <c r="K37" s="89">
        <v>16829.12</v>
      </c>
    </row>
    <row r="38" spans="1:11" x14ac:dyDescent="0.2">
      <c r="A38" s="22" t="s">
        <v>797</v>
      </c>
      <c r="B38" s="37" t="s">
        <v>798</v>
      </c>
      <c r="C38" s="38" t="s">
        <v>797</v>
      </c>
      <c r="D38" s="24" t="s">
        <v>798</v>
      </c>
      <c r="E38" s="39" t="s">
        <v>799</v>
      </c>
      <c r="F38" s="40" t="s">
        <v>153</v>
      </c>
      <c r="G38" s="758">
        <v>50</v>
      </c>
      <c r="H38" s="745"/>
      <c r="I38" s="712">
        <v>8.8000000000000005E-3</v>
      </c>
      <c r="J38" s="88">
        <v>145.69</v>
      </c>
      <c r="K38" s="88">
        <v>16716.18</v>
      </c>
    </row>
    <row r="39" spans="1:11" x14ac:dyDescent="0.2">
      <c r="A39" s="22" t="s">
        <v>687</v>
      </c>
      <c r="B39" s="37" t="s">
        <v>688</v>
      </c>
      <c r="C39" s="38" t="s">
        <v>687</v>
      </c>
      <c r="D39" s="24" t="s">
        <v>688</v>
      </c>
      <c r="E39" s="39" t="s">
        <v>689</v>
      </c>
      <c r="F39" s="40" t="s">
        <v>471</v>
      </c>
      <c r="G39" s="758">
        <v>42</v>
      </c>
      <c r="H39" s="745"/>
      <c r="I39" s="712">
        <v>8.8000000000000005E-3</v>
      </c>
      <c r="J39" s="88">
        <v>145.56</v>
      </c>
      <c r="K39" s="88">
        <v>17750.240000000002</v>
      </c>
    </row>
    <row r="40" spans="1:11" x14ac:dyDescent="0.2">
      <c r="A40" s="22" t="s">
        <v>899</v>
      </c>
      <c r="B40" s="37" t="s">
        <v>900</v>
      </c>
      <c r="C40" s="38" t="s">
        <v>899</v>
      </c>
      <c r="D40" s="24" t="s">
        <v>900</v>
      </c>
      <c r="E40" s="39" t="s">
        <v>901</v>
      </c>
      <c r="F40" s="40" t="s">
        <v>153</v>
      </c>
      <c r="G40" s="758">
        <v>63</v>
      </c>
      <c r="H40" s="745"/>
      <c r="I40" s="712">
        <v>8.8999999999999999E-3</v>
      </c>
      <c r="J40" s="88">
        <v>147</v>
      </c>
      <c r="K40" s="88">
        <v>16678.14</v>
      </c>
    </row>
    <row r="41" spans="1:11" x14ac:dyDescent="0.2">
      <c r="A41" s="22" t="s">
        <v>788</v>
      </c>
      <c r="B41" s="37" t="s">
        <v>789</v>
      </c>
      <c r="C41" s="38" t="s">
        <v>788</v>
      </c>
      <c r="D41" s="24" t="s">
        <v>789</v>
      </c>
      <c r="E41" s="39" t="s">
        <v>790</v>
      </c>
      <c r="F41" s="40" t="s">
        <v>131</v>
      </c>
      <c r="G41" s="758">
        <v>49</v>
      </c>
      <c r="H41" s="745"/>
      <c r="I41" s="712">
        <v>8.8999999999999999E-3</v>
      </c>
      <c r="J41" s="88">
        <v>146.94</v>
      </c>
      <c r="K41" s="88">
        <v>17875.2</v>
      </c>
    </row>
    <row r="42" spans="1:11" x14ac:dyDescent="0.2">
      <c r="A42" s="22" t="s">
        <v>636</v>
      </c>
      <c r="B42" s="37" t="s">
        <v>637</v>
      </c>
      <c r="C42" s="38" t="s">
        <v>636</v>
      </c>
      <c r="D42" s="24" t="s">
        <v>637</v>
      </c>
      <c r="E42" s="39" t="s">
        <v>638</v>
      </c>
      <c r="F42" s="40" t="s">
        <v>74</v>
      </c>
      <c r="G42" s="758">
        <v>36</v>
      </c>
      <c r="H42" s="745"/>
      <c r="I42" s="712">
        <v>8.9999999999999993E-3</v>
      </c>
      <c r="J42" s="88">
        <v>148.52000000000001</v>
      </c>
      <c r="K42" s="88">
        <v>16655.82</v>
      </c>
    </row>
    <row r="43" spans="1:11" x14ac:dyDescent="0.2">
      <c r="A43" s="22" t="s">
        <v>258</v>
      </c>
      <c r="B43" s="37" t="s">
        <v>259</v>
      </c>
      <c r="C43" s="38" t="s">
        <v>258</v>
      </c>
      <c r="D43" s="24" t="s">
        <v>259</v>
      </c>
      <c r="E43" s="39" t="s">
        <v>260</v>
      </c>
      <c r="F43" s="40" t="s">
        <v>169</v>
      </c>
      <c r="G43" s="758">
        <v>14</v>
      </c>
      <c r="H43" s="745"/>
      <c r="I43" s="713" t="s">
        <v>1420</v>
      </c>
      <c r="J43" s="88" t="s">
        <v>1428</v>
      </c>
      <c r="K43" s="88" t="s">
        <v>1428</v>
      </c>
    </row>
    <row r="44" spans="1:11" x14ac:dyDescent="0.2">
      <c r="A44" s="42" t="s">
        <v>914</v>
      </c>
      <c r="B44" s="43" t="s">
        <v>915</v>
      </c>
      <c r="C44" s="44" t="s">
        <v>914</v>
      </c>
      <c r="D44" s="45" t="s">
        <v>915</v>
      </c>
      <c r="E44" s="46" t="s">
        <v>916</v>
      </c>
      <c r="F44" s="47" t="s">
        <v>153</v>
      </c>
      <c r="G44" s="760">
        <v>63</v>
      </c>
      <c r="H44" s="745"/>
      <c r="I44" s="714">
        <v>8.9999999999999993E-3</v>
      </c>
      <c r="J44" s="89">
        <v>148.38</v>
      </c>
      <c r="K44" s="89">
        <v>16797.62</v>
      </c>
    </row>
    <row r="45" spans="1:11" x14ac:dyDescent="0.2">
      <c r="A45" s="22" t="s">
        <v>604</v>
      </c>
      <c r="B45" s="37" t="s">
        <v>605</v>
      </c>
      <c r="C45" s="38" t="s">
        <v>604</v>
      </c>
      <c r="D45" s="24" t="s">
        <v>605</v>
      </c>
      <c r="E45" s="39" t="s">
        <v>606</v>
      </c>
      <c r="F45" s="40" t="s">
        <v>173</v>
      </c>
      <c r="G45" s="758">
        <v>35</v>
      </c>
      <c r="H45" s="745"/>
      <c r="I45" s="712">
        <v>9.1000000000000004E-3</v>
      </c>
      <c r="J45" s="88">
        <v>149.82</v>
      </c>
      <c r="K45" s="88">
        <v>16652.490000000002</v>
      </c>
    </row>
    <row r="46" spans="1:11" x14ac:dyDescent="0.2">
      <c r="A46" s="22" t="s">
        <v>905</v>
      </c>
      <c r="B46" s="37" t="s">
        <v>906</v>
      </c>
      <c r="C46" s="38" t="s">
        <v>905</v>
      </c>
      <c r="D46" s="24" t="s">
        <v>906</v>
      </c>
      <c r="E46" s="39" t="s">
        <v>907</v>
      </c>
      <c r="F46" s="40" t="s">
        <v>153</v>
      </c>
      <c r="G46" s="758">
        <v>63</v>
      </c>
      <c r="H46" s="745"/>
      <c r="I46" s="713" t="s">
        <v>1420</v>
      </c>
      <c r="J46" s="88" t="s">
        <v>1428</v>
      </c>
      <c r="K46" s="88" t="s">
        <v>1428</v>
      </c>
    </row>
    <row r="47" spans="1:11" x14ac:dyDescent="0.2">
      <c r="A47" s="22" t="s">
        <v>837</v>
      </c>
      <c r="B47" s="37" t="s">
        <v>838</v>
      </c>
      <c r="C47" s="38" t="s">
        <v>837</v>
      </c>
      <c r="D47" s="24" t="s">
        <v>838</v>
      </c>
      <c r="E47" s="39" t="s">
        <v>839</v>
      </c>
      <c r="F47" s="40" t="s">
        <v>153</v>
      </c>
      <c r="G47" s="758">
        <v>52</v>
      </c>
      <c r="H47" s="745"/>
      <c r="I47" s="712">
        <v>9.2999999999999992E-3</v>
      </c>
      <c r="J47" s="88">
        <v>152.68</v>
      </c>
      <c r="K47" s="88">
        <v>16685.919999999998</v>
      </c>
    </row>
    <row r="48" spans="1:11" x14ac:dyDescent="0.2">
      <c r="A48" s="22" t="s">
        <v>824</v>
      </c>
      <c r="B48" s="37" t="s">
        <v>825</v>
      </c>
      <c r="C48" s="38" t="s">
        <v>824</v>
      </c>
      <c r="D48" s="24" t="s">
        <v>825</v>
      </c>
      <c r="E48" s="39" t="s">
        <v>826</v>
      </c>
      <c r="F48" s="40" t="s">
        <v>153</v>
      </c>
      <c r="G48" s="758">
        <v>51</v>
      </c>
      <c r="H48" s="745"/>
      <c r="I48" s="712">
        <v>9.4000000000000004E-3</v>
      </c>
      <c r="J48" s="88">
        <v>154.15</v>
      </c>
      <c r="K48" s="88">
        <v>17362.45</v>
      </c>
    </row>
    <row r="49" spans="1:11" x14ac:dyDescent="0.2">
      <c r="A49" s="22" t="s">
        <v>280</v>
      </c>
      <c r="B49" s="37" t="s">
        <v>281</v>
      </c>
      <c r="C49" s="38" t="s">
        <v>280</v>
      </c>
      <c r="D49" s="24" t="s">
        <v>281</v>
      </c>
      <c r="E49" s="39" t="s">
        <v>282</v>
      </c>
      <c r="F49" s="40" t="s">
        <v>177</v>
      </c>
      <c r="G49" s="758">
        <v>18</v>
      </c>
      <c r="H49" s="745"/>
      <c r="I49" s="712">
        <v>9.5999999999999992E-3</v>
      </c>
      <c r="J49" s="88">
        <v>156.94999999999999</v>
      </c>
      <c r="K49" s="88">
        <v>16570.27</v>
      </c>
    </row>
    <row r="50" spans="1:11" x14ac:dyDescent="0.2">
      <c r="A50" s="42" t="s">
        <v>699</v>
      </c>
      <c r="B50" s="43" t="s">
        <v>700</v>
      </c>
      <c r="C50" s="44" t="s">
        <v>699</v>
      </c>
      <c r="D50" s="45" t="s">
        <v>700</v>
      </c>
      <c r="E50" s="46" t="s">
        <v>701</v>
      </c>
      <c r="F50" s="47" t="s">
        <v>471</v>
      </c>
      <c r="G50" s="760">
        <v>42</v>
      </c>
      <c r="H50" s="745"/>
      <c r="I50" s="714">
        <v>9.7999999999999997E-3</v>
      </c>
      <c r="J50" s="89">
        <v>159.66</v>
      </c>
      <c r="K50" s="89">
        <v>16880.900000000001</v>
      </c>
    </row>
    <row r="51" spans="1:11" x14ac:dyDescent="0.2">
      <c r="A51" s="22" t="s">
        <v>49</v>
      </c>
      <c r="B51" s="37" t="s">
        <v>50</v>
      </c>
      <c r="C51" s="38" t="s">
        <v>49</v>
      </c>
      <c r="D51" s="24" t="s">
        <v>50</v>
      </c>
      <c r="E51" s="39" t="s">
        <v>51</v>
      </c>
      <c r="F51" s="40" t="s">
        <v>10</v>
      </c>
      <c r="G51" s="758">
        <v>3</v>
      </c>
      <c r="H51" s="745"/>
      <c r="I51" s="712">
        <v>9.9000000000000008E-3</v>
      </c>
      <c r="J51" s="88">
        <v>161.11000000000001</v>
      </c>
      <c r="K51" s="88">
        <v>16435.349999999999</v>
      </c>
    </row>
    <row r="52" spans="1:11" x14ac:dyDescent="0.2">
      <c r="A52" s="22" t="s">
        <v>202</v>
      </c>
      <c r="B52" s="37" t="s">
        <v>203</v>
      </c>
      <c r="C52" s="38" t="s">
        <v>202</v>
      </c>
      <c r="D52" s="24" t="s">
        <v>203</v>
      </c>
      <c r="E52" s="39" t="s">
        <v>204</v>
      </c>
      <c r="F52" s="40" t="s">
        <v>173</v>
      </c>
      <c r="G52" s="758">
        <v>9</v>
      </c>
      <c r="H52" s="745"/>
      <c r="I52" s="712">
        <v>9.9000000000000008E-3</v>
      </c>
      <c r="J52" s="88">
        <v>160.93</v>
      </c>
      <c r="K52" s="88">
        <v>16416.03</v>
      </c>
    </row>
    <row r="53" spans="1:11" x14ac:dyDescent="0.2">
      <c r="A53" s="22" t="s">
        <v>843</v>
      </c>
      <c r="B53" s="37" t="s">
        <v>844</v>
      </c>
      <c r="C53" s="38" t="s">
        <v>843</v>
      </c>
      <c r="D53" s="24" t="s">
        <v>844</v>
      </c>
      <c r="E53" s="39" t="s">
        <v>845</v>
      </c>
      <c r="F53" s="40" t="s">
        <v>153</v>
      </c>
      <c r="G53" s="758">
        <v>52</v>
      </c>
      <c r="H53" s="745"/>
      <c r="I53" s="712">
        <v>0.01</v>
      </c>
      <c r="J53" s="88">
        <v>162.38999999999999</v>
      </c>
      <c r="K53" s="88">
        <v>16531.52</v>
      </c>
    </row>
    <row r="54" spans="1:11" x14ac:dyDescent="0.2">
      <c r="A54" s="22" t="s">
        <v>791</v>
      </c>
      <c r="B54" s="37" t="s">
        <v>792</v>
      </c>
      <c r="C54" s="38" t="s">
        <v>791</v>
      </c>
      <c r="D54" s="24" t="s">
        <v>792</v>
      </c>
      <c r="E54" s="39" t="s">
        <v>793</v>
      </c>
      <c r="F54" s="40" t="s">
        <v>131</v>
      </c>
      <c r="G54" s="758">
        <v>49</v>
      </c>
      <c r="H54" s="745"/>
      <c r="I54" s="712">
        <v>1.03E-2</v>
      </c>
      <c r="J54" s="88">
        <v>166.55</v>
      </c>
      <c r="K54" s="88">
        <v>17490.79</v>
      </c>
    </row>
    <row r="55" spans="1:11" x14ac:dyDescent="0.2">
      <c r="A55" s="42" t="s">
        <v>383</v>
      </c>
      <c r="B55" s="43" t="s">
        <v>384</v>
      </c>
      <c r="C55" s="44" t="s">
        <v>383</v>
      </c>
      <c r="D55" s="45" t="s">
        <v>384</v>
      </c>
      <c r="E55" s="46" t="s">
        <v>385</v>
      </c>
      <c r="F55" s="47" t="s">
        <v>337</v>
      </c>
      <c r="G55" s="760">
        <v>23</v>
      </c>
      <c r="H55" s="745"/>
      <c r="I55" s="714">
        <v>1.04E-2</v>
      </c>
      <c r="J55" s="89">
        <v>167.87</v>
      </c>
      <c r="K55" s="89">
        <v>16610.28</v>
      </c>
    </row>
    <row r="56" spans="1:11" x14ac:dyDescent="0.2">
      <c r="A56" s="22" t="s">
        <v>770</v>
      </c>
      <c r="B56" s="37" t="s">
        <v>771</v>
      </c>
      <c r="C56" s="38" t="s">
        <v>770</v>
      </c>
      <c r="D56" s="24" t="s">
        <v>771</v>
      </c>
      <c r="E56" s="39" t="s">
        <v>772</v>
      </c>
      <c r="F56" s="40" t="s">
        <v>131</v>
      </c>
      <c r="G56" s="758">
        <v>48</v>
      </c>
      <c r="H56" s="745"/>
      <c r="I56" s="712">
        <v>1.0500000000000001E-2</v>
      </c>
      <c r="J56" s="88">
        <v>169.28</v>
      </c>
      <c r="K56" s="88">
        <v>169.28</v>
      </c>
    </row>
    <row r="57" spans="1:11" x14ac:dyDescent="0.2">
      <c r="A57" s="22" t="s">
        <v>723</v>
      </c>
      <c r="B57" s="37" t="s">
        <v>724</v>
      </c>
      <c r="C57" s="38" t="s">
        <v>723</v>
      </c>
      <c r="D57" s="24" t="s">
        <v>724</v>
      </c>
      <c r="E57" s="39" t="s">
        <v>725</v>
      </c>
      <c r="F57" s="40" t="s">
        <v>131</v>
      </c>
      <c r="G57" s="758">
        <v>46</v>
      </c>
      <c r="H57" s="745"/>
      <c r="I57" s="712">
        <v>1.0699999999999999E-2</v>
      </c>
      <c r="J57" s="88">
        <v>171.87</v>
      </c>
      <c r="K57" s="88">
        <v>16234.02</v>
      </c>
    </row>
    <row r="58" spans="1:11" x14ac:dyDescent="0.2">
      <c r="A58" s="22" t="s">
        <v>418</v>
      </c>
      <c r="B58" s="37" t="s">
        <v>419</v>
      </c>
      <c r="C58" s="38" t="s">
        <v>418</v>
      </c>
      <c r="D58" s="24" t="s">
        <v>419</v>
      </c>
      <c r="E58" s="39" t="s">
        <v>420</v>
      </c>
      <c r="F58" s="40" t="s">
        <v>405</v>
      </c>
      <c r="G58" s="758">
        <v>25</v>
      </c>
      <c r="H58" s="745"/>
      <c r="I58" s="712">
        <v>1.0800000000000001E-2</v>
      </c>
      <c r="J58" s="88">
        <v>173.21</v>
      </c>
      <c r="K58" s="88">
        <v>16301.45</v>
      </c>
    </row>
    <row r="59" spans="1:11" x14ac:dyDescent="0.2">
      <c r="A59" s="22" t="s">
        <v>62</v>
      </c>
      <c r="B59" s="37" t="s">
        <v>63</v>
      </c>
      <c r="C59" s="38" t="s">
        <v>62</v>
      </c>
      <c r="D59" s="24" t="s">
        <v>63</v>
      </c>
      <c r="E59" s="39" t="s">
        <v>64</v>
      </c>
      <c r="F59" s="40" t="s">
        <v>10</v>
      </c>
      <c r="G59" s="758">
        <v>3</v>
      </c>
      <c r="H59" s="745"/>
      <c r="I59" s="712">
        <v>1.09E-2</v>
      </c>
      <c r="J59" s="88">
        <v>174.61</v>
      </c>
      <c r="K59" s="88">
        <v>16653.93</v>
      </c>
    </row>
    <row r="60" spans="1:11" x14ac:dyDescent="0.2">
      <c r="A60" s="22" t="s">
        <v>633</v>
      </c>
      <c r="B60" s="37" t="s">
        <v>634</v>
      </c>
      <c r="C60" s="38" t="s">
        <v>633</v>
      </c>
      <c r="D60" s="24" t="s">
        <v>634</v>
      </c>
      <c r="E60" s="39" t="s">
        <v>635</v>
      </c>
      <c r="F60" s="40" t="s">
        <v>74</v>
      </c>
      <c r="G60" s="758">
        <v>36</v>
      </c>
      <c r="H60" s="745"/>
      <c r="I60" s="712">
        <v>1.15E-2</v>
      </c>
      <c r="J60" s="88">
        <v>182.62</v>
      </c>
      <c r="K60" s="88">
        <v>16294.89</v>
      </c>
    </row>
    <row r="61" spans="1:11" x14ac:dyDescent="0.2">
      <c r="A61" s="42" t="s">
        <v>613</v>
      </c>
      <c r="B61" s="43" t="s">
        <v>614</v>
      </c>
      <c r="C61" s="44" t="s">
        <v>613</v>
      </c>
      <c r="D61" s="45" t="s">
        <v>614</v>
      </c>
      <c r="E61" s="46" t="s">
        <v>615</v>
      </c>
      <c r="F61" s="47" t="s">
        <v>173</v>
      </c>
      <c r="G61" s="760">
        <v>35</v>
      </c>
      <c r="H61" s="745"/>
      <c r="I61" s="714">
        <v>1.15E-2</v>
      </c>
      <c r="J61" s="89">
        <v>182.4</v>
      </c>
      <c r="K61" s="89">
        <v>16190.56</v>
      </c>
    </row>
    <row r="62" spans="1:11" x14ac:dyDescent="0.2">
      <c r="A62" s="22" t="s">
        <v>402</v>
      </c>
      <c r="B62" s="37" t="s">
        <v>403</v>
      </c>
      <c r="C62" s="38" t="s">
        <v>402</v>
      </c>
      <c r="D62" s="24" t="s">
        <v>403</v>
      </c>
      <c r="E62" s="39" t="s">
        <v>404</v>
      </c>
      <c r="F62" s="40" t="s">
        <v>405</v>
      </c>
      <c r="G62" s="758">
        <v>25</v>
      </c>
      <c r="H62" s="745"/>
      <c r="I62" s="712">
        <v>1.1599999999999999E-2</v>
      </c>
      <c r="J62" s="88">
        <v>183.95</v>
      </c>
      <c r="K62" s="88">
        <v>17161.2</v>
      </c>
    </row>
    <row r="63" spans="1:11" x14ac:dyDescent="0.2">
      <c r="A63" s="42" t="s">
        <v>773</v>
      </c>
      <c r="B63" s="43" t="s">
        <v>774</v>
      </c>
      <c r="C63" s="44" t="s">
        <v>773</v>
      </c>
      <c r="D63" s="45" t="s">
        <v>774</v>
      </c>
      <c r="E63" s="46" t="s">
        <v>775</v>
      </c>
      <c r="F63" s="47" t="s">
        <v>131</v>
      </c>
      <c r="G63" s="760">
        <v>48</v>
      </c>
      <c r="H63" s="745"/>
      <c r="I63" s="714">
        <v>1.18E-2</v>
      </c>
      <c r="J63" s="89">
        <v>186.42</v>
      </c>
      <c r="K63" s="89">
        <v>17353.939999999999</v>
      </c>
    </row>
    <row r="64" spans="1:11" x14ac:dyDescent="0.2">
      <c r="A64" s="22" t="s">
        <v>46</v>
      </c>
      <c r="B64" s="37" t="s">
        <v>47</v>
      </c>
      <c r="C64" s="38" t="s">
        <v>46</v>
      </c>
      <c r="D64" s="24" t="s">
        <v>47</v>
      </c>
      <c r="E64" s="39" t="s">
        <v>48</v>
      </c>
      <c r="F64" s="40" t="s">
        <v>10</v>
      </c>
      <c r="G64" s="758">
        <v>3</v>
      </c>
      <c r="H64" s="745"/>
      <c r="I64" s="712">
        <v>1.1900000000000001E-2</v>
      </c>
      <c r="J64" s="88">
        <v>187.62</v>
      </c>
      <c r="K64" s="88">
        <v>16659.560000000001</v>
      </c>
    </row>
    <row r="65" spans="1:11" x14ac:dyDescent="0.2">
      <c r="A65" s="22" t="s">
        <v>851</v>
      </c>
      <c r="B65" s="37" t="s">
        <v>852</v>
      </c>
      <c r="C65" s="38" t="s">
        <v>851</v>
      </c>
      <c r="D65" s="24" t="s">
        <v>852</v>
      </c>
      <c r="E65" s="39" t="s">
        <v>853</v>
      </c>
      <c r="F65" s="40" t="s">
        <v>153</v>
      </c>
      <c r="G65" s="758">
        <v>55</v>
      </c>
      <c r="H65" s="745"/>
      <c r="I65" s="712">
        <v>1.2200000000000001E-2</v>
      </c>
      <c r="J65" s="88">
        <v>191.7</v>
      </c>
      <c r="K65" s="88">
        <v>17451.71</v>
      </c>
    </row>
    <row r="66" spans="1:11" x14ac:dyDescent="0.2">
      <c r="A66" s="22" t="s">
        <v>669</v>
      </c>
      <c r="B66" s="37" t="s">
        <v>670</v>
      </c>
      <c r="C66" s="38" t="s">
        <v>669</v>
      </c>
      <c r="D66" s="24" t="s">
        <v>670</v>
      </c>
      <c r="E66" s="39" t="s">
        <v>671</v>
      </c>
      <c r="F66" s="40" t="s">
        <v>471</v>
      </c>
      <c r="G66" s="758">
        <v>41</v>
      </c>
      <c r="H66" s="745"/>
      <c r="I66" s="712">
        <v>1.23E-2</v>
      </c>
      <c r="J66" s="88">
        <v>192.88</v>
      </c>
      <c r="K66" s="88">
        <v>16241.64</v>
      </c>
    </row>
    <row r="67" spans="1:11" x14ac:dyDescent="0.2">
      <c r="A67" s="42" t="s">
        <v>740</v>
      </c>
      <c r="B67" s="43" t="s">
        <v>741</v>
      </c>
      <c r="C67" s="44" t="s">
        <v>740</v>
      </c>
      <c r="D67" s="45" t="s">
        <v>741</v>
      </c>
      <c r="E67" s="46" t="s">
        <v>742</v>
      </c>
      <c r="F67" s="47" t="s">
        <v>131</v>
      </c>
      <c r="G67" s="760">
        <v>46</v>
      </c>
      <c r="H67" s="745"/>
      <c r="I67" s="714">
        <v>1.24E-2</v>
      </c>
      <c r="J67" s="89">
        <v>194.05</v>
      </c>
      <c r="K67" s="89">
        <v>16611.02</v>
      </c>
    </row>
    <row r="68" spans="1:11" x14ac:dyDescent="0.2">
      <c r="A68" s="22" t="s">
        <v>764</v>
      </c>
      <c r="B68" s="37" t="s">
        <v>765</v>
      </c>
      <c r="C68" s="38" t="s">
        <v>764</v>
      </c>
      <c r="D68" s="24" t="s">
        <v>765</v>
      </c>
      <c r="E68" s="39" t="s">
        <v>766</v>
      </c>
      <c r="F68" s="40" t="s">
        <v>131</v>
      </c>
      <c r="G68" s="758">
        <v>48</v>
      </c>
      <c r="H68" s="745"/>
      <c r="I68" s="712">
        <v>1.2500000000000001E-2</v>
      </c>
      <c r="J68" s="88">
        <v>195.34</v>
      </c>
      <c r="K68" s="88">
        <v>15822.29</v>
      </c>
    </row>
    <row r="69" spans="1:11" x14ac:dyDescent="0.2">
      <c r="A69" s="22" t="s">
        <v>390</v>
      </c>
      <c r="B69" s="37" t="s">
        <v>389</v>
      </c>
      <c r="C69" s="38" t="s">
        <v>390</v>
      </c>
      <c r="D69" s="24" t="s">
        <v>389</v>
      </c>
      <c r="E69" s="39" t="s">
        <v>391</v>
      </c>
      <c r="F69" s="40" t="s">
        <v>389</v>
      </c>
      <c r="G69" s="758">
        <v>24</v>
      </c>
      <c r="H69" s="745"/>
      <c r="I69" s="712">
        <v>1.2699999999999999E-2</v>
      </c>
      <c r="J69" s="88">
        <v>197.94</v>
      </c>
      <c r="K69" s="88">
        <v>15801.28</v>
      </c>
    </row>
    <row r="70" spans="1:11" x14ac:dyDescent="0.2">
      <c r="A70" s="63" t="s">
        <v>163</v>
      </c>
      <c r="B70" s="64" t="s">
        <v>164</v>
      </c>
      <c r="C70" s="65" t="s">
        <v>163</v>
      </c>
      <c r="D70" s="66" t="s">
        <v>164</v>
      </c>
      <c r="E70" s="67" t="s">
        <v>165</v>
      </c>
      <c r="F70" s="68" t="s">
        <v>131</v>
      </c>
      <c r="G70" s="762">
        <v>6</v>
      </c>
      <c r="H70" s="745"/>
      <c r="I70" s="716">
        <v>1.2800000000000001E-2</v>
      </c>
      <c r="J70" s="91">
        <v>199.35</v>
      </c>
      <c r="K70" s="91">
        <v>16211.06</v>
      </c>
    </row>
    <row r="71" spans="1:11" x14ac:dyDescent="0.2">
      <c r="A71" s="22" t="s">
        <v>154</v>
      </c>
      <c r="B71" s="37" t="s">
        <v>155</v>
      </c>
      <c r="C71" s="38" t="s">
        <v>154</v>
      </c>
      <c r="D71" s="24" t="s">
        <v>155</v>
      </c>
      <c r="E71" s="39" t="s">
        <v>156</v>
      </c>
      <c r="F71" s="40" t="s">
        <v>100</v>
      </c>
      <c r="G71" s="758">
        <v>6</v>
      </c>
      <c r="H71" s="745"/>
      <c r="I71" s="712">
        <v>1.2800000000000001E-2</v>
      </c>
      <c r="J71" s="88">
        <v>199.35</v>
      </c>
      <c r="K71" s="88">
        <v>15936.43</v>
      </c>
    </row>
    <row r="72" spans="1:11" x14ac:dyDescent="0.2">
      <c r="A72" s="22" t="s">
        <v>564</v>
      </c>
      <c r="B72" s="37" t="s">
        <v>565</v>
      </c>
      <c r="C72" s="38" t="s">
        <v>564</v>
      </c>
      <c r="D72" s="24" t="s">
        <v>565</v>
      </c>
      <c r="E72" s="39" t="s">
        <v>566</v>
      </c>
      <c r="F72" s="40" t="s">
        <v>74</v>
      </c>
      <c r="G72" s="758">
        <v>33</v>
      </c>
      <c r="H72" s="745"/>
      <c r="I72" s="712">
        <v>1.2800000000000001E-2</v>
      </c>
      <c r="J72" s="88">
        <v>199.33</v>
      </c>
      <c r="K72" s="88">
        <v>16337.47</v>
      </c>
    </row>
    <row r="73" spans="1:11" x14ac:dyDescent="0.2">
      <c r="A73" s="63" t="s">
        <v>193</v>
      </c>
      <c r="B73" s="64" t="s">
        <v>194</v>
      </c>
      <c r="C73" s="65" t="s">
        <v>193</v>
      </c>
      <c r="D73" s="66" t="s">
        <v>194</v>
      </c>
      <c r="E73" s="67" t="s">
        <v>195</v>
      </c>
      <c r="F73" s="68" t="s">
        <v>173</v>
      </c>
      <c r="G73" s="762">
        <v>8</v>
      </c>
      <c r="H73" s="745"/>
      <c r="I73" s="716">
        <v>1.2800000000000001E-2</v>
      </c>
      <c r="J73" s="91">
        <v>199.3</v>
      </c>
      <c r="K73" s="91">
        <v>16330.97</v>
      </c>
    </row>
    <row r="74" spans="1:11" x14ac:dyDescent="0.2">
      <c r="A74" s="22" t="s">
        <v>298</v>
      </c>
      <c r="B74" s="37" t="s">
        <v>299</v>
      </c>
      <c r="C74" s="38" t="s">
        <v>298</v>
      </c>
      <c r="D74" s="24" t="s">
        <v>299</v>
      </c>
      <c r="E74" s="39" t="s">
        <v>300</v>
      </c>
      <c r="F74" s="40" t="s">
        <v>177</v>
      </c>
      <c r="G74" s="758">
        <v>18</v>
      </c>
      <c r="H74" s="745"/>
      <c r="I74" s="713" t="s">
        <v>1420</v>
      </c>
      <c r="J74" s="88" t="s">
        <v>1428</v>
      </c>
      <c r="K74" s="88" t="s">
        <v>1428</v>
      </c>
    </row>
    <row r="75" spans="1:11" x14ac:dyDescent="0.2">
      <c r="A75" s="22" t="s">
        <v>28</v>
      </c>
      <c r="B75" s="37" t="s">
        <v>29</v>
      </c>
      <c r="C75" s="38" t="s">
        <v>28</v>
      </c>
      <c r="D75" s="24" t="s">
        <v>29</v>
      </c>
      <c r="E75" s="39" t="s">
        <v>30</v>
      </c>
      <c r="F75" s="40" t="s">
        <v>10</v>
      </c>
      <c r="G75" s="758">
        <v>2</v>
      </c>
      <c r="H75" s="745"/>
      <c r="I75" s="712">
        <v>1.29E-2</v>
      </c>
      <c r="J75" s="88">
        <v>200.38</v>
      </c>
      <c r="K75" s="88">
        <v>15733.41</v>
      </c>
    </row>
    <row r="76" spans="1:11" x14ac:dyDescent="0.2">
      <c r="A76" s="42" t="s">
        <v>926</v>
      </c>
      <c r="B76" s="43" t="s">
        <v>927</v>
      </c>
      <c r="C76" s="44" t="s">
        <v>926</v>
      </c>
      <c r="D76" s="45" t="s">
        <v>927</v>
      </c>
      <c r="E76" s="46" t="s">
        <v>928</v>
      </c>
      <c r="F76" s="47" t="s">
        <v>437</v>
      </c>
      <c r="G76" s="760">
        <v>64</v>
      </c>
      <c r="H76" s="745"/>
      <c r="I76" s="714">
        <v>1.2999999999999999E-2</v>
      </c>
      <c r="J76" s="89">
        <v>201.91</v>
      </c>
      <c r="K76" s="89">
        <v>17053.54</v>
      </c>
    </row>
    <row r="77" spans="1:11" x14ac:dyDescent="0.2">
      <c r="A77" s="22" t="s">
        <v>854</v>
      </c>
      <c r="B77" s="37" t="s">
        <v>855</v>
      </c>
      <c r="C77" s="38" t="s">
        <v>854</v>
      </c>
      <c r="D77" s="24" t="s">
        <v>855</v>
      </c>
      <c r="E77" s="39" t="s">
        <v>856</v>
      </c>
      <c r="F77" s="40" t="s">
        <v>153</v>
      </c>
      <c r="G77" s="758">
        <v>56</v>
      </c>
      <c r="H77" s="745"/>
      <c r="I77" s="712">
        <v>1.2999999999999999E-2</v>
      </c>
      <c r="J77" s="88">
        <v>201.83</v>
      </c>
      <c r="K77" s="88">
        <v>16466.48</v>
      </c>
    </row>
    <row r="78" spans="1:11" x14ac:dyDescent="0.2">
      <c r="A78" s="22" t="s">
        <v>122</v>
      </c>
      <c r="B78" s="37" t="s">
        <v>123</v>
      </c>
      <c r="C78" s="38" t="s">
        <v>122</v>
      </c>
      <c r="D78" s="24" t="s">
        <v>123</v>
      </c>
      <c r="E78" s="39" t="s">
        <v>124</v>
      </c>
      <c r="F78" s="40" t="s">
        <v>100</v>
      </c>
      <c r="G78" s="758">
        <v>6</v>
      </c>
      <c r="H78" s="745"/>
      <c r="I78" s="712">
        <v>1.3299999999999999E-2</v>
      </c>
      <c r="J78" s="88">
        <v>205.39</v>
      </c>
      <c r="K78" s="88">
        <v>15656.97</v>
      </c>
    </row>
    <row r="79" spans="1:11" x14ac:dyDescent="0.2">
      <c r="A79" s="22" t="s">
        <v>537</v>
      </c>
      <c r="B79" s="37" t="s">
        <v>538</v>
      </c>
      <c r="C79" s="38" t="s">
        <v>537</v>
      </c>
      <c r="D79" s="24" t="s">
        <v>538</v>
      </c>
      <c r="E79" s="39" t="s">
        <v>539</v>
      </c>
      <c r="F79" s="40" t="s">
        <v>471</v>
      </c>
      <c r="G79" s="758">
        <v>32</v>
      </c>
      <c r="H79" s="745"/>
      <c r="I79" s="712">
        <v>1.34E-2</v>
      </c>
      <c r="J79" s="88">
        <v>206.65</v>
      </c>
      <c r="K79" s="88">
        <v>15891.6</v>
      </c>
    </row>
    <row r="80" spans="1:11" x14ac:dyDescent="0.2">
      <c r="A80" s="22" t="s">
        <v>170</v>
      </c>
      <c r="B80" s="37" t="s">
        <v>171</v>
      </c>
      <c r="C80" s="38" t="s">
        <v>170</v>
      </c>
      <c r="D80" s="24" t="s">
        <v>171</v>
      </c>
      <c r="E80" s="39" t="s">
        <v>172</v>
      </c>
      <c r="F80" s="40" t="s">
        <v>173</v>
      </c>
      <c r="G80" s="758">
        <v>8</v>
      </c>
      <c r="H80" s="745"/>
      <c r="I80" s="712">
        <v>1.34E-2</v>
      </c>
      <c r="J80" s="88">
        <v>206.65</v>
      </c>
      <c r="K80" s="88">
        <v>15627.98</v>
      </c>
    </row>
    <row r="81" spans="1:11" x14ac:dyDescent="0.2">
      <c r="A81" s="42" t="s">
        <v>421</v>
      </c>
      <c r="B81" s="43" t="s">
        <v>422</v>
      </c>
      <c r="C81" s="44" t="s">
        <v>421</v>
      </c>
      <c r="D81" s="45" t="s">
        <v>422</v>
      </c>
      <c r="E81" s="46" t="s">
        <v>423</v>
      </c>
      <c r="F81" s="47" t="s">
        <v>405</v>
      </c>
      <c r="G81" s="760">
        <v>25</v>
      </c>
      <c r="H81" s="745"/>
      <c r="I81" s="714">
        <v>1.35E-2</v>
      </c>
      <c r="J81" s="89">
        <v>208.11</v>
      </c>
      <c r="K81" s="89">
        <v>15000.92</v>
      </c>
    </row>
    <row r="82" spans="1:11" x14ac:dyDescent="0.2">
      <c r="A82" s="42" t="s">
        <v>23</v>
      </c>
      <c r="B82" s="43" t="s">
        <v>24</v>
      </c>
      <c r="C82" s="44" t="s">
        <v>23</v>
      </c>
      <c r="D82" s="45" t="s">
        <v>24</v>
      </c>
      <c r="E82" s="46" t="s">
        <v>25</v>
      </c>
      <c r="F82" s="47" t="s">
        <v>10</v>
      </c>
      <c r="G82" s="760">
        <v>1</v>
      </c>
      <c r="H82" s="745"/>
      <c r="I82" s="714">
        <v>1.35E-2</v>
      </c>
      <c r="J82" s="89">
        <v>208.08</v>
      </c>
      <c r="K82" s="89">
        <v>15688.41</v>
      </c>
    </row>
    <row r="83" spans="1:11" x14ac:dyDescent="0.2">
      <c r="A83" s="63" t="s">
        <v>866</v>
      </c>
      <c r="B83" s="64" t="s">
        <v>867</v>
      </c>
      <c r="C83" s="65" t="s">
        <v>866</v>
      </c>
      <c r="D83" s="66" t="s">
        <v>867</v>
      </c>
      <c r="E83" s="67" t="s">
        <v>868</v>
      </c>
      <c r="F83" s="68" t="s">
        <v>437</v>
      </c>
      <c r="G83" s="762">
        <v>57</v>
      </c>
      <c r="H83" s="745"/>
      <c r="I83" s="716">
        <v>1.35E-2</v>
      </c>
      <c r="J83" s="91">
        <v>207.87</v>
      </c>
      <c r="K83" s="91">
        <v>15778.64</v>
      </c>
    </row>
    <row r="84" spans="1:11" x14ac:dyDescent="0.2">
      <c r="A84" s="22" t="s">
        <v>81</v>
      </c>
      <c r="B84" s="37" t="s">
        <v>82</v>
      </c>
      <c r="C84" s="38" t="s">
        <v>81</v>
      </c>
      <c r="D84" s="24" t="s">
        <v>82</v>
      </c>
      <c r="E84" s="39" t="s">
        <v>83</v>
      </c>
      <c r="F84" s="40" t="s">
        <v>74</v>
      </c>
      <c r="G84" s="758">
        <v>4</v>
      </c>
      <c r="H84" s="745"/>
      <c r="I84" s="712">
        <v>1.3599999999999999E-2</v>
      </c>
      <c r="J84" s="88">
        <v>209.28</v>
      </c>
      <c r="K84" s="88">
        <v>15597.26</v>
      </c>
    </row>
    <row r="85" spans="1:11" x14ac:dyDescent="0.2">
      <c r="A85" s="22" t="s">
        <v>181</v>
      </c>
      <c r="B85" s="37" t="s">
        <v>182</v>
      </c>
      <c r="C85" s="38" t="s">
        <v>181</v>
      </c>
      <c r="D85" s="24" t="s">
        <v>182</v>
      </c>
      <c r="E85" s="39" t="s">
        <v>183</v>
      </c>
      <c r="F85" s="40" t="s">
        <v>173</v>
      </c>
      <c r="G85" s="758">
        <v>8</v>
      </c>
      <c r="H85" s="745"/>
      <c r="I85" s="712">
        <v>1.37E-2</v>
      </c>
      <c r="J85" s="88">
        <v>210.43</v>
      </c>
      <c r="K85" s="88">
        <v>15722.5</v>
      </c>
    </row>
    <row r="86" spans="1:11" x14ac:dyDescent="0.2">
      <c r="A86" s="22" t="s">
        <v>752</v>
      </c>
      <c r="B86" s="37" t="s">
        <v>753</v>
      </c>
      <c r="C86" s="38" t="s">
        <v>752</v>
      </c>
      <c r="D86" s="24" t="s">
        <v>753</v>
      </c>
      <c r="E86" s="39" t="s">
        <v>754</v>
      </c>
      <c r="F86" s="40" t="s">
        <v>131</v>
      </c>
      <c r="G86" s="758">
        <v>47</v>
      </c>
      <c r="H86" s="745"/>
      <c r="I86" s="712">
        <v>1.38E-2</v>
      </c>
      <c r="J86" s="88">
        <v>211.69</v>
      </c>
      <c r="K86" s="88">
        <v>16100.22</v>
      </c>
    </row>
    <row r="87" spans="1:11" x14ac:dyDescent="0.2">
      <c r="A87" s="22" t="s">
        <v>812</v>
      </c>
      <c r="B87" s="37" t="s">
        <v>813</v>
      </c>
      <c r="C87" s="38" t="s">
        <v>812</v>
      </c>
      <c r="D87" s="24" t="s">
        <v>813</v>
      </c>
      <c r="E87" s="39" t="s">
        <v>814</v>
      </c>
      <c r="F87" s="40" t="s">
        <v>153</v>
      </c>
      <c r="G87" s="758">
        <v>51</v>
      </c>
      <c r="H87" s="745"/>
      <c r="I87" s="712">
        <v>1.38E-2</v>
      </c>
      <c r="J87" s="88">
        <v>211.62</v>
      </c>
      <c r="K87" s="88">
        <v>15546.64</v>
      </c>
    </row>
    <row r="88" spans="1:11" x14ac:dyDescent="0.2">
      <c r="A88" s="22" t="s">
        <v>26</v>
      </c>
      <c r="B88" s="37" t="s">
        <v>10</v>
      </c>
      <c r="C88" s="38" t="s">
        <v>26</v>
      </c>
      <c r="D88" s="24" t="s">
        <v>10</v>
      </c>
      <c r="E88" s="39" t="s">
        <v>27</v>
      </c>
      <c r="F88" s="40" t="s">
        <v>10</v>
      </c>
      <c r="G88" s="758">
        <v>2</v>
      </c>
      <c r="H88" s="745"/>
      <c r="I88" s="712">
        <v>1.4E-2</v>
      </c>
      <c r="J88" s="88">
        <v>214.26</v>
      </c>
      <c r="K88" s="88">
        <v>15518.47</v>
      </c>
    </row>
    <row r="89" spans="1:11" x14ac:dyDescent="0.2">
      <c r="A89" s="42" t="s">
        <v>249</v>
      </c>
      <c r="B89" s="43" t="s">
        <v>250</v>
      </c>
      <c r="C89" s="44" t="s">
        <v>249</v>
      </c>
      <c r="D89" s="45" t="s">
        <v>250</v>
      </c>
      <c r="E89" s="46" t="s">
        <v>251</v>
      </c>
      <c r="F89" s="47" t="s">
        <v>169</v>
      </c>
      <c r="G89" s="760">
        <v>13</v>
      </c>
      <c r="H89" s="745"/>
      <c r="I89" s="714">
        <v>1.4E-2</v>
      </c>
      <c r="J89" s="89">
        <v>214</v>
      </c>
      <c r="K89" s="89">
        <v>16312.29</v>
      </c>
    </row>
    <row r="90" spans="1:11" x14ac:dyDescent="0.2">
      <c r="A90" s="22" t="s">
        <v>485</v>
      </c>
      <c r="B90" s="37" t="s">
        <v>486</v>
      </c>
      <c r="C90" s="38" t="s">
        <v>485</v>
      </c>
      <c r="D90" s="24" t="s">
        <v>486</v>
      </c>
      <c r="E90" s="39" t="s">
        <v>487</v>
      </c>
      <c r="F90" s="40" t="s">
        <v>437</v>
      </c>
      <c r="G90" s="758">
        <v>30</v>
      </c>
      <c r="H90" s="745"/>
      <c r="I90" s="712">
        <v>1.4E-2</v>
      </c>
      <c r="J90" s="88">
        <v>213.99</v>
      </c>
      <c r="K90" s="88">
        <v>15560.17</v>
      </c>
    </row>
    <row r="91" spans="1:11" x14ac:dyDescent="0.2">
      <c r="A91" s="22" t="s">
        <v>87</v>
      </c>
      <c r="B91" s="37" t="s">
        <v>88</v>
      </c>
      <c r="C91" s="38" t="s">
        <v>87</v>
      </c>
      <c r="D91" s="24" t="s">
        <v>88</v>
      </c>
      <c r="E91" s="39" t="s">
        <v>89</v>
      </c>
      <c r="F91" s="40" t="s">
        <v>74</v>
      </c>
      <c r="G91" s="758">
        <v>4</v>
      </c>
      <c r="H91" s="745"/>
      <c r="I91" s="712">
        <v>1.41E-2</v>
      </c>
      <c r="J91" s="88">
        <v>215.37</v>
      </c>
      <c r="K91" s="88">
        <v>15490.03</v>
      </c>
    </row>
    <row r="92" spans="1:11" x14ac:dyDescent="0.2">
      <c r="A92" s="22" t="s">
        <v>14</v>
      </c>
      <c r="B92" s="37" t="s">
        <v>15</v>
      </c>
      <c r="C92" s="38" t="s">
        <v>14</v>
      </c>
      <c r="D92" s="24" t="s">
        <v>15</v>
      </c>
      <c r="E92" s="39" t="s">
        <v>16</v>
      </c>
      <c r="F92" s="40" t="s">
        <v>10</v>
      </c>
      <c r="G92" s="758">
        <v>1</v>
      </c>
      <c r="H92" s="745"/>
      <c r="I92" s="712">
        <v>1.43E-2</v>
      </c>
      <c r="J92" s="88">
        <v>217.95</v>
      </c>
      <c r="K92" s="88">
        <v>15942.09</v>
      </c>
    </row>
    <row r="93" spans="1:11" x14ac:dyDescent="0.2">
      <c r="A93" s="22" t="s">
        <v>684</v>
      </c>
      <c r="B93" s="37" t="s">
        <v>685</v>
      </c>
      <c r="C93" s="38" t="s">
        <v>684</v>
      </c>
      <c r="D93" s="24" t="s">
        <v>685</v>
      </c>
      <c r="E93" s="39" t="s">
        <v>686</v>
      </c>
      <c r="F93" s="40" t="s">
        <v>471</v>
      </c>
      <c r="G93" s="758">
        <v>42</v>
      </c>
      <c r="H93" s="745"/>
      <c r="I93" s="712">
        <v>1.43E-2</v>
      </c>
      <c r="J93" s="88">
        <v>217.89</v>
      </c>
      <c r="K93" s="88">
        <v>15477.41</v>
      </c>
    </row>
    <row r="94" spans="1:11" x14ac:dyDescent="0.2">
      <c r="A94" s="22" t="s">
        <v>59</v>
      </c>
      <c r="B94" s="37" t="s">
        <v>60</v>
      </c>
      <c r="C94" s="38" t="s">
        <v>59</v>
      </c>
      <c r="D94" s="24" t="s">
        <v>60</v>
      </c>
      <c r="E94" s="39" t="s">
        <v>61</v>
      </c>
      <c r="F94" s="40" t="s">
        <v>10</v>
      </c>
      <c r="G94" s="758">
        <v>3</v>
      </c>
      <c r="H94" s="745"/>
      <c r="I94" s="712">
        <v>1.44E-2</v>
      </c>
      <c r="J94" s="88">
        <v>218.99</v>
      </c>
      <c r="K94" s="88">
        <v>16358.64</v>
      </c>
    </row>
    <row r="95" spans="1:11" x14ac:dyDescent="0.2">
      <c r="A95" s="22" t="s">
        <v>488</v>
      </c>
      <c r="B95" s="37" t="s">
        <v>489</v>
      </c>
      <c r="C95" s="38" t="s">
        <v>488</v>
      </c>
      <c r="D95" s="24" t="s">
        <v>489</v>
      </c>
      <c r="E95" s="39" t="s">
        <v>490</v>
      </c>
      <c r="F95" s="40" t="s">
        <v>437</v>
      </c>
      <c r="G95" s="758">
        <v>30</v>
      </c>
      <c r="H95" s="745"/>
      <c r="I95" s="712">
        <v>1.4500000000000001E-2</v>
      </c>
      <c r="J95" s="88">
        <v>220.28</v>
      </c>
      <c r="K95" s="88">
        <v>15436.28</v>
      </c>
    </row>
    <row r="96" spans="1:11" x14ac:dyDescent="0.2">
      <c r="A96" s="22" t="s">
        <v>252</v>
      </c>
      <c r="B96" s="37" t="s">
        <v>253</v>
      </c>
      <c r="C96" s="38" t="s">
        <v>252</v>
      </c>
      <c r="D96" s="24" t="s">
        <v>253</v>
      </c>
      <c r="E96" s="39" t="s">
        <v>254</v>
      </c>
      <c r="F96" s="40" t="s">
        <v>169</v>
      </c>
      <c r="G96" s="758">
        <v>14</v>
      </c>
      <c r="H96" s="745"/>
      <c r="I96" s="712">
        <v>1.4800000000000001E-2</v>
      </c>
      <c r="J96" s="88">
        <v>223.82</v>
      </c>
      <c r="K96" s="88">
        <v>15970.2</v>
      </c>
    </row>
    <row r="97" spans="1:11" x14ac:dyDescent="0.2">
      <c r="A97" s="42" t="s">
        <v>552</v>
      </c>
      <c r="B97" s="43" t="s">
        <v>553</v>
      </c>
      <c r="C97" s="44" t="s">
        <v>552</v>
      </c>
      <c r="D97" s="45" t="s">
        <v>553</v>
      </c>
      <c r="E97" s="46" t="s">
        <v>554</v>
      </c>
      <c r="F97" s="47" t="s">
        <v>471</v>
      </c>
      <c r="G97" s="760">
        <v>32</v>
      </c>
      <c r="H97" s="745"/>
      <c r="I97" s="714">
        <v>1.4800000000000001E-2</v>
      </c>
      <c r="J97" s="89">
        <v>223.82</v>
      </c>
      <c r="K97" s="89">
        <v>16320.85</v>
      </c>
    </row>
    <row r="98" spans="1:11" x14ac:dyDescent="0.2">
      <c r="A98" s="42" t="s">
        <v>40</v>
      </c>
      <c r="B98" s="43" t="s">
        <v>41</v>
      </c>
      <c r="C98" s="44" t="s">
        <v>40</v>
      </c>
      <c r="D98" s="45" t="s">
        <v>41</v>
      </c>
      <c r="E98" s="46" t="s">
        <v>42</v>
      </c>
      <c r="F98" s="47" t="s">
        <v>10</v>
      </c>
      <c r="G98" s="760">
        <v>2</v>
      </c>
      <c r="H98" s="745"/>
      <c r="I98" s="714">
        <v>1.4800000000000001E-2</v>
      </c>
      <c r="J98" s="89">
        <v>223.8</v>
      </c>
      <c r="K98" s="89">
        <v>16742.5</v>
      </c>
    </row>
    <row r="99" spans="1:11" x14ac:dyDescent="0.2">
      <c r="A99" s="42" t="s">
        <v>755</v>
      </c>
      <c r="B99" s="43" t="s">
        <v>756</v>
      </c>
      <c r="C99" s="44" t="s">
        <v>755</v>
      </c>
      <c r="D99" s="45" t="s">
        <v>756</v>
      </c>
      <c r="E99" s="46" t="s">
        <v>757</v>
      </c>
      <c r="F99" s="47" t="s">
        <v>131</v>
      </c>
      <c r="G99" s="760">
        <v>47</v>
      </c>
      <c r="H99" s="745"/>
      <c r="I99" s="714">
        <v>1.4800000000000001E-2</v>
      </c>
      <c r="J99" s="89">
        <v>223.8</v>
      </c>
      <c r="K99" s="89">
        <v>15351.01</v>
      </c>
    </row>
    <row r="100" spans="1:11" x14ac:dyDescent="0.2">
      <c r="A100" s="42" t="s">
        <v>450</v>
      </c>
      <c r="B100" s="43" t="s">
        <v>451</v>
      </c>
      <c r="C100" s="44" t="s">
        <v>450</v>
      </c>
      <c r="D100" s="45" t="s">
        <v>451</v>
      </c>
      <c r="E100" s="46" t="s">
        <v>452</v>
      </c>
      <c r="F100" s="47" t="s">
        <v>437</v>
      </c>
      <c r="G100" s="760">
        <v>27</v>
      </c>
      <c r="H100" s="745"/>
      <c r="I100" s="714">
        <v>1.4999999999999999E-2</v>
      </c>
      <c r="J100" s="89">
        <v>226.24</v>
      </c>
      <c r="K100" s="89">
        <v>15316.13</v>
      </c>
    </row>
    <row r="101" spans="1:11" x14ac:dyDescent="0.2">
      <c r="A101" s="22" t="s">
        <v>690</v>
      </c>
      <c r="B101" s="37" t="s">
        <v>691</v>
      </c>
      <c r="C101" s="38" t="s">
        <v>690</v>
      </c>
      <c r="D101" s="24" t="s">
        <v>691</v>
      </c>
      <c r="E101" s="39" t="s">
        <v>692</v>
      </c>
      <c r="F101" s="40" t="s">
        <v>471</v>
      </c>
      <c r="G101" s="758">
        <v>42</v>
      </c>
      <c r="H101" s="745"/>
      <c r="I101" s="712">
        <v>1.4999999999999999E-2</v>
      </c>
      <c r="J101" s="88">
        <v>226.13</v>
      </c>
      <c r="K101" s="88">
        <v>15301.15</v>
      </c>
    </row>
    <row r="102" spans="1:11" x14ac:dyDescent="0.2">
      <c r="A102" s="22" t="s">
        <v>561</v>
      </c>
      <c r="B102" s="37" t="s">
        <v>562</v>
      </c>
      <c r="C102" s="38" t="s">
        <v>561</v>
      </c>
      <c r="D102" s="24" t="s">
        <v>562</v>
      </c>
      <c r="E102" s="39" t="s">
        <v>563</v>
      </c>
      <c r="F102" s="40" t="s">
        <v>74</v>
      </c>
      <c r="G102" s="758">
        <v>33</v>
      </c>
      <c r="H102" s="745"/>
      <c r="I102" s="712">
        <v>1.5100000000000001E-2</v>
      </c>
      <c r="J102" s="88">
        <v>227.3</v>
      </c>
      <c r="K102" s="88">
        <v>15280.55</v>
      </c>
    </row>
    <row r="103" spans="1:11" x14ac:dyDescent="0.2">
      <c r="A103" s="22" t="s">
        <v>809</v>
      </c>
      <c r="B103" s="37" t="s">
        <v>810</v>
      </c>
      <c r="C103" s="38" t="s">
        <v>809</v>
      </c>
      <c r="D103" s="24" t="s">
        <v>810</v>
      </c>
      <c r="E103" s="39" t="s">
        <v>811</v>
      </c>
      <c r="F103" s="40" t="s">
        <v>153</v>
      </c>
      <c r="G103" s="758">
        <v>50</v>
      </c>
      <c r="H103" s="745"/>
      <c r="I103" s="712">
        <v>1.5100000000000001E-2</v>
      </c>
      <c r="J103" s="88">
        <v>227.3</v>
      </c>
      <c r="K103" s="88">
        <v>15292.34</v>
      </c>
    </row>
    <row r="104" spans="1:11" x14ac:dyDescent="0.2">
      <c r="A104" s="22" t="s">
        <v>476</v>
      </c>
      <c r="B104" s="37" t="s">
        <v>477</v>
      </c>
      <c r="C104" s="38" t="s">
        <v>476</v>
      </c>
      <c r="D104" s="24" t="s">
        <v>477</v>
      </c>
      <c r="E104" s="39" t="s">
        <v>478</v>
      </c>
      <c r="F104" s="40" t="s">
        <v>437</v>
      </c>
      <c r="G104" s="758">
        <v>30</v>
      </c>
      <c r="H104" s="745"/>
      <c r="I104" s="712">
        <v>1.5100000000000001E-2</v>
      </c>
      <c r="J104" s="88">
        <v>227.28</v>
      </c>
      <c r="K104" s="88">
        <v>15316.23</v>
      </c>
    </row>
    <row r="105" spans="1:11" x14ac:dyDescent="0.2">
      <c r="A105" s="22" t="s">
        <v>831</v>
      </c>
      <c r="B105" s="37" t="s">
        <v>832</v>
      </c>
      <c r="C105" s="38" t="s">
        <v>831</v>
      </c>
      <c r="D105" s="24" t="s">
        <v>832</v>
      </c>
      <c r="E105" s="39" t="s">
        <v>833</v>
      </c>
      <c r="F105" s="40" t="s">
        <v>153</v>
      </c>
      <c r="G105" s="758">
        <v>51</v>
      </c>
      <c r="H105" s="745"/>
      <c r="I105" s="712">
        <v>1.5100000000000001E-2</v>
      </c>
      <c r="J105" s="88">
        <v>227.28</v>
      </c>
      <c r="K105" s="88">
        <v>15768.76</v>
      </c>
    </row>
    <row r="106" spans="1:11" x14ac:dyDescent="0.2">
      <c r="A106" s="22" t="s">
        <v>872</v>
      </c>
      <c r="B106" s="37" t="s">
        <v>873</v>
      </c>
      <c r="C106" s="38" t="s">
        <v>872</v>
      </c>
      <c r="D106" s="24" t="s">
        <v>873</v>
      </c>
      <c r="E106" s="39" t="s">
        <v>874</v>
      </c>
      <c r="F106" s="40" t="s">
        <v>100</v>
      </c>
      <c r="G106" s="758">
        <v>60</v>
      </c>
      <c r="H106" s="745"/>
      <c r="I106" s="712">
        <v>1.52E-2</v>
      </c>
      <c r="J106" s="88">
        <v>228.57</v>
      </c>
      <c r="K106" s="88">
        <v>15684.4</v>
      </c>
    </row>
    <row r="107" spans="1:11" x14ac:dyDescent="0.2">
      <c r="A107" s="22" t="s">
        <v>392</v>
      </c>
      <c r="B107" s="37" t="s">
        <v>393</v>
      </c>
      <c r="C107" s="38" t="s">
        <v>392</v>
      </c>
      <c r="D107" s="24" t="s">
        <v>393</v>
      </c>
      <c r="E107" s="39" t="s">
        <v>394</v>
      </c>
      <c r="F107" s="40" t="s">
        <v>389</v>
      </c>
      <c r="G107" s="758">
        <v>24</v>
      </c>
      <c r="H107" s="745"/>
      <c r="I107" s="712">
        <v>1.5299999999999999E-2</v>
      </c>
      <c r="J107" s="88">
        <v>229.82</v>
      </c>
      <c r="K107" s="88">
        <v>15779.39</v>
      </c>
    </row>
    <row r="108" spans="1:11" x14ac:dyDescent="0.2">
      <c r="A108" s="22" t="s">
        <v>301</v>
      </c>
      <c r="B108" s="37" t="s">
        <v>302</v>
      </c>
      <c r="C108" s="38" t="s">
        <v>301</v>
      </c>
      <c r="D108" s="24" t="s">
        <v>302</v>
      </c>
      <c r="E108" s="39" t="s">
        <v>303</v>
      </c>
      <c r="F108" s="40" t="s">
        <v>173</v>
      </c>
      <c r="G108" s="758">
        <v>18</v>
      </c>
      <c r="H108" s="745"/>
      <c r="I108" s="712">
        <v>1.5299999999999999E-2</v>
      </c>
      <c r="J108" s="88">
        <v>229.59</v>
      </c>
      <c r="K108" s="88">
        <v>15280.1</v>
      </c>
    </row>
    <row r="109" spans="1:11" x14ac:dyDescent="0.2">
      <c r="A109" s="22" t="s">
        <v>758</v>
      </c>
      <c r="B109" s="37" t="s">
        <v>759</v>
      </c>
      <c r="C109" s="38" t="s">
        <v>758</v>
      </c>
      <c r="D109" s="24" t="s">
        <v>759</v>
      </c>
      <c r="E109" s="39" t="s">
        <v>760</v>
      </c>
      <c r="F109" s="40" t="s">
        <v>131</v>
      </c>
      <c r="G109" s="758">
        <v>48</v>
      </c>
      <c r="H109" s="745"/>
      <c r="I109" s="712">
        <v>1.54E-2</v>
      </c>
      <c r="J109" s="88">
        <v>230.92</v>
      </c>
      <c r="K109" s="88">
        <v>15804.13</v>
      </c>
    </row>
    <row r="110" spans="1:11" x14ac:dyDescent="0.2">
      <c r="A110" s="22" t="s">
        <v>17</v>
      </c>
      <c r="B110" s="37" t="s">
        <v>18</v>
      </c>
      <c r="C110" s="38" t="s">
        <v>17</v>
      </c>
      <c r="D110" s="24" t="s">
        <v>18</v>
      </c>
      <c r="E110" s="39" t="s">
        <v>19</v>
      </c>
      <c r="F110" s="40" t="s">
        <v>10</v>
      </c>
      <c r="G110" s="758">
        <v>1</v>
      </c>
      <c r="H110" s="745"/>
      <c r="I110" s="712">
        <v>1.54E-2</v>
      </c>
      <c r="J110" s="88">
        <v>230.87</v>
      </c>
      <c r="K110" s="88">
        <v>15553.91</v>
      </c>
    </row>
    <row r="111" spans="1:11" x14ac:dyDescent="0.2">
      <c r="A111" s="22" t="s">
        <v>595</v>
      </c>
      <c r="B111" s="37" t="s">
        <v>596</v>
      </c>
      <c r="C111" s="38" t="s">
        <v>595</v>
      </c>
      <c r="D111" s="24" t="s">
        <v>596</v>
      </c>
      <c r="E111" s="39" t="s">
        <v>597</v>
      </c>
      <c r="F111" s="40" t="s">
        <v>497</v>
      </c>
      <c r="G111" s="758">
        <v>35</v>
      </c>
      <c r="H111" s="745"/>
      <c r="I111" s="712">
        <v>1.5599999999999999E-2</v>
      </c>
      <c r="J111" s="88">
        <v>233.26</v>
      </c>
      <c r="K111" s="88">
        <v>17167.09</v>
      </c>
    </row>
    <row r="112" spans="1:11" x14ac:dyDescent="0.2">
      <c r="A112" s="22" t="s">
        <v>20</v>
      </c>
      <c r="B112" s="37" t="s">
        <v>21</v>
      </c>
      <c r="C112" s="38" t="s">
        <v>20</v>
      </c>
      <c r="D112" s="24" t="s">
        <v>21</v>
      </c>
      <c r="E112" s="39" t="s">
        <v>22</v>
      </c>
      <c r="F112" s="40" t="s">
        <v>10</v>
      </c>
      <c r="G112" s="758">
        <v>1</v>
      </c>
      <c r="H112" s="745"/>
      <c r="I112" s="712">
        <v>1.5599999999999999E-2</v>
      </c>
      <c r="J112" s="88">
        <v>233.05</v>
      </c>
      <c r="K112" s="88">
        <v>15717.77</v>
      </c>
    </row>
    <row r="113" spans="1:11" x14ac:dyDescent="0.2">
      <c r="A113" s="22" t="s">
        <v>717</v>
      </c>
      <c r="B113" s="37" t="s">
        <v>718</v>
      </c>
      <c r="C113" s="38" t="s">
        <v>717</v>
      </c>
      <c r="D113" s="24" t="s">
        <v>718</v>
      </c>
      <c r="E113" s="39" t="s">
        <v>719</v>
      </c>
      <c r="F113" s="40" t="s">
        <v>131</v>
      </c>
      <c r="G113" s="758">
        <v>46</v>
      </c>
      <c r="H113" s="745"/>
      <c r="I113" s="712">
        <v>1.5699999999999999E-2</v>
      </c>
      <c r="J113" s="88">
        <v>234.46</v>
      </c>
      <c r="K113" s="88">
        <v>15180.85</v>
      </c>
    </row>
    <row r="114" spans="1:11" x14ac:dyDescent="0.2">
      <c r="A114" s="22" t="s">
        <v>313</v>
      </c>
      <c r="B114" s="37" t="s">
        <v>314</v>
      </c>
      <c r="C114" s="38" t="s">
        <v>313</v>
      </c>
      <c r="D114" s="24" t="s">
        <v>314</v>
      </c>
      <c r="E114" s="39" t="s">
        <v>315</v>
      </c>
      <c r="F114" s="40" t="s">
        <v>177</v>
      </c>
      <c r="G114" s="758">
        <v>19</v>
      </c>
      <c r="H114" s="745"/>
      <c r="I114" s="713" t="s">
        <v>937</v>
      </c>
      <c r="J114" s="103" t="s">
        <v>1428</v>
      </c>
      <c r="K114" s="103" t="s">
        <v>1428</v>
      </c>
    </row>
    <row r="115" spans="1:11" x14ac:dyDescent="0.2">
      <c r="A115" s="50" t="s">
        <v>531</v>
      </c>
      <c r="B115" s="51" t="s">
        <v>532</v>
      </c>
      <c r="C115" s="52" t="s">
        <v>531</v>
      </c>
      <c r="D115" s="53" t="s">
        <v>532</v>
      </c>
      <c r="E115" s="54" t="s">
        <v>533</v>
      </c>
      <c r="F115" s="55" t="s">
        <v>497</v>
      </c>
      <c r="G115" s="761">
        <v>31</v>
      </c>
      <c r="H115" s="745"/>
      <c r="I115" s="715">
        <v>1.5800000000000002E-2</v>
      </c>
      <c r="J115" s="90">
        <v>235.53</v>
      </c>
      <c r="K115" s="90">
        <v>15317.83</v>
      </c>
    </row>
    <row r="116" spans="1:11" x14ac:dyDescent="0.2">
      <c r="A116" s="22" t="s">
        <v>540</v>
      </c>
      <c r="B116" s="37" t="s">
        <v>541</v>
      </c>
      <c r="C116" s="38" t="s">
        <v>540</v>
      </c>
      <c r="D116" s="24" t="s">
        <v>541</v>
      </c>
      <c r="E116" s="39" t="s">
        <v>542</v>
      </c>
      <c r="F116" s="40" t="s">
        <v>471</v>
      </c>
      <c r="G116" s="758">
        <v>32</v>
      </c>
      <c r="H116" s="745"/>
      <c r="I116" s="712">
        <v>1.5900000000000001E-2</v>
      </c>
      <c r="J116" s="88">
        <v>236.63</v>
      </c>
      <c r="K116" s="88">
        <v>15155.01</v>
      </c>
    </row>
    <row r="117" spans="1:11" x14ac:dyDescent="0.2">
      <c r="A117" s="42" t="s">
        <v>642</v>
      </c>
      <c r="B117" s="43" t="s">
        <v>643</v>
      </c>
      <c r="C117" s="44" t="s">
        <v>642</v>
      </c>
      <c r="D117" s="45" t="s">
        <v>643</v>
      </c>
      <c r="E117" s="46" t="s">
        <v>644</v>
      </c>
      <c r="F117" s="47" t="s">
        <v>74</v>
      </c>
      <c r="G117" s="760">
        <v>36</v>
      </c>
      <c r="H117" s="745"/>
      <c r="I117" s="714">
        <v>1.6199999999999999E-2</v>
      </c>
      <c r="J117" s="89">
        <v>240.25</v>
      </c>
      <c r="K117" s="89">
        <v>15402.97</v>
      </c>
    </row>
    <row r="118" spans="1:11" x14ac:dyDescent="0.2">
      <c r="A118" s="50" t="s">
        <v>160</v>
      </c>
      <c r="B118" s="51" t="s">
        <v>161</v>
      </c>
      <c r="C118" s="52" t="s">
        <v>160</v>
      </c>
      <c r="D118" s="53" t="s">
        <v>161</v>
      </c>
      <c r="E118" s="54" t="s">
        <v>162</v>
      </c>
      <c r="F118" s="55" t="s">
        <v>74</v>
      </c>
      <c r="G118" s="761">
        <v>6</v>
      </c>
      <c r="H118" s="745"/>
      <c r="I118" s="715">
        <v>1.6199999999999999E-2</v>
      </c>
      <c r="J118" s="90">
        <v>240.17</v>
      </c>
      <c r="K118" s="90">
        <v>15816.99</v>
      </c>
    </row>
    <row r="119" spans="1:11" x14ac:dyDescent="0.2">
      <c r="A119" s="42" t="s">
        <v>592</v>
      </c>
      <c r="B119" s="43" t="s">
        <v>593</v>
      </c>
      <c r="C119" s="44" t="s">
        <v>592</v>
      </c>
      <c r="D119" s="45" t="s">
        <v>593</v>
      </c>
      <c r="E119" s="46" t="s">
        <v>594</v>
      </c>
      <c r="F119" s="47" t="s">
        <v>497</v>
      </c>
      <c r="G119" s="760">
        <v>34</v>
      </c>
      <c r="H119" s="745"/>
      <c r="I119" s="714">
        <v>1.6199999999999999E-2</v>
      </c>
      <c r="J119" s="89">
        <v>240.13</v>
      </c>
      <c r="K119" s="89">
        <v>15062.74</v>
      </c>
    </row>
    <row r="120" spans="1:11" x14ac:dyDescent="0.2">
      <c r="A120" s="22" t="s">
        <v>738</v>
      </c>
      <c r="B120" s="37" t="s">
        <v>131</v>
      </c>
      <c r="C120" s="38" t="s">
        <v>738</v>
      </c>
      <c r="D120" s="24" t="s">
        <v>131</v>
      </c>
      <c r="E120" s="39" t="s">
        <v>739</v>
      </c>
      <c r="F120" s="40" t="s">
        <v>131</v>
      </c>
      <c r="G120" s="758">
        <v>46</v>
      </c>
      <c r="H120" s="745"/>
      <c r="I120" s="713" t="s">
        <v>937</v>
      </c>
      <c r="J120" s="88" t="s">
        <v>1428</v>
      </c>
      <c r="K120" s="88" t="s">
        <v>1428</v>
      </c>
    </row>
    <row r="121" spans="1:11" x14ac:dyDescent="0.2">
      <c r="A121" s="22" t="s">
        <v>246</v>
      </c>
      <c r="B121" s="37" t="s">
        <v>247</v>
      </c>
      <c r="C121" s="38" t="s">
        <v>246</v>
      </c>
      <c r="D121" s="24" t="s">
        <v>247</v>
      </c>
      <c r="E121" s="39" t="s">
        <v>248</v>
      </c>
      <c r="F121" s="40" t="s">
        <v>169</v>
      </c>
      <c r="G121" s="758">
        <v>13</v>
      </c>
      <c r="H121" s="745"/>
      <c r="I121" s="712">
        <v>1.6199999999999999E-2</v>
      </c>
      <c r="J121" s="88">
        <v>239.98</v>
      </c>
      <c r="K121" s="88">
        <v>15055.01</v>
      </c>
    </row>
    <row r="122" spans="1:11" x14ac:dyDescent="0.2">
      <c r="A122" s="63" t="s">
        <v>678</v>
      </c>
      <c r="B122" s="64" t="s">
        <v>679</v>
      </c>
      <c r="C122" s="65" t="s">
        <v>678</v>
      </c>
      <c r="D122" s="66" t="s">
        <v>679</v>
      </c>
      <c r="E122" s="67" t="s">
        <v>680</v>
      </c>
      <c r="F122" s="68" t="s">
        <v>471</v>
      </c>
      <c r="G122" s="762">
        <v>41</v>
      </c>
      <c r="H122" s="745"/>
      <c r="I122" s="716">
        <v>1.6500000000000001E-2</v>
      </c>
      <c r="J122" s="91">
        <v>243.6</v>
      </c>
      <c r="K122" s="91">
        <v>15125.33</v>
      </c>
    </row>
    <row r="123" spans="1:11" x14ac:dyDescent="0.2">
      <c r="A123" s="22" t="s">
        <v>386</v>
      </c>
      <c r="B123" s="37" t="s">
        <v>387</v>
      </c>
      <c r="C123" s="38" t="s">
        <v>386</v>
      </c>
      <c r="D123" s="24" t="s">
        <v>387</v>
      </c>
      <c r="E123" s="39" t="s">
        <v>388</v>
      </c>
      <c r="F123" s="40" t="s">
        <v>389</v>
      </c>
      <c r="G123" s="758">
        <v>24</v>
      </c>
      <c r="H123" s="745"/>
      <c r="I123" s="712">
        <v>1.66E-2</v>
      </c>
      <c r="J123" s="88">
        <v>244.8</v>
      </c>
      <c r="K123" s="88">
        <v>15041.54</v>
      </c>
    </row>
    <row r="124" spans="1:11" x14ac:dyDescent="0.2">
      <c r="A124" s="22" t="s">
        <v>893</v>
      </c>
      <c r="B124" s="37" t="s">
        <v>894</v>
      </c>
      <c r="C124" s="38" t="s">
        <v>893</v>
      </c>
      <c r="D124" s="24" t="s">
        <v>894</v>
      </c>
      <c r="E124" s="39" t="s">
        <v>895</v>
      </c>
      <c r="F124" s="40" t="s">
        <v>153</v>
      </c>
      <c r="G124" s="758">
        <v>63</v>
      </c>
      <c r="H124" s="745"/>
      <c r="I124" s="712">
        <v>1.66E-2</v>
      </c>
      <c r="J124" s="88">
        <v>244.64</v>
      </c>
      <c r="K124" s="88">
        <v>16039.67</v>
      </c>
    </row>
    <row r="125" spans="1:11" x14ac:dyDescent="0.2">
      <c r="A125" s="22" t="s">
        <v>743</v>
      </c>
      <c r="B125" s="37" t="s">
        <v>744</v>
      </c>
      <c r="C125" s="38" t="s">
        <v>743</v>
      </c>
      <c r="D125" s="24" t="s">
        <v>744</v>
      </c>
      <c r="E125" s="39" t="s">
        <v>745</v>
      </c>
      <c r="F125" s="40" t="s">
        <v>131</v>
      </c>
      <c r="G125" s="758">
        <v>47</v>
      </c>
      <c r="H125" s="745"/>
      <c r="I125" s="712">
        <v>1.67E-2</v>
      </c>
      <c r="J125" s="88">
        <v>245.7</v>
      </c>
      <c r="K125" s="88">
        <v>14958.09</v>
      </c>
    </row>
    <row r="126" spans="1:11" x14ac:dyDescent="0.2">
      <c r="A126" s="22" t="s">
        <v>735</v>
      </c>
      <c r="B126" s="37" t="s">
        <v>736</v>
      </c>
      <c r="C126" s="38" t="s">
        <v>735</v>
      </c>
      <c r="D126" s="24" t="s">
        <v>736</v>
      </c>
      <c r="E126" s="39" t="s">
        <v>737</v>
      </c>
      <c r="F126" s="40" t="s">
        <v>131</v>
      </c>
      <c r="G126" s="758">
        <v>46</v>
      </c>
      <c r="H126" s="745"/>
      <c r="I126" s="712">
        <v>1.67E-2</v>
      </c>
      <c r="J126" s="88">
        <v>245.67</v>
      </c>
      <c r="K126" s="88">
        <v>14978.74</v>
      </c>
    </row>
    <row r="127" spans="1:11" x14ac:dyDescent="0.2">
      <c r="A127" s="22" t="s">
        <v>525</v>
      </c>
      <c r="B127" s="37" t="s">
        <v>526</v>
      </c>
      <c r="C127" s="38" t="s">
        <v>525</v>
      </c>
      <c r="D127" s="24" t="s">
        <v>526</v>
      </c>
      <c r="E127" s="39" t="s">
        <v>527</v>
      </c>
      <c r="F127" s="40" t="s">
        <v>497</v>
      </c>
      <c r="G127" s="758">
        <v>31</v>
      </c>
      <c r="H127" s="745"/>
      <c r="I127" s="712">
        <v>1.6899999999999998E-2</v>
      </c>
      <c r="J127" s="88">
        <v>248.11</v>
      </c>
      <c r="K127" s="88">
        <v>14929.27</v>
      </c>
    </row>
    <row r="128" spans="1:11" x14ac:dyDescent="0.2">
      <c r="A128" s="22" t="s">
        <v>729</v>
      </c>
      <c r="B128" s="37" t="s">
        <v>730</v>
      </c>
      <c r="C128" s="38" t="s">
        <v>729</v>
      </c>
      <c r="D128" s="24" t="s">
        <v>730</v>
      </c>
      <c r="E128" s="39" t="s">
        <v>731</v>
      </c>
      <c r="F128" s="40" t="s">
        <v>131</v>
      </c>
      <c r="G128" s="758">
        <v>46</v>
      </c>
      <c r="H128" s="745"/>
      <c r="I128" s="712">
        <v>1.7000000000000001E-2</v>
      </c>
      <c r="J128" s="88">
        <v>249.22</v>
      </c>
      <c r="K128" s="88">
        <v>14928.12</v>
      </c>
    </row>
    <row r="129" spans="1:11" x14ac:dyDescent="0.2">
      <c r="A129" s="22" t="s">
        <v>104</v>
      </c>
      <c r="B129" s="37" t="s">
        <v>105</v>
      </c>
      <c r="C129" s="38" t="s">
        <v>104</v>
      </c>
      <c r="D129" s="24" t="s">
        <v>105</v>
      </c>
      <c r="E129" s="39" t="s">
        <v>106</v>
      </c>
      <c r="F129" s="40" t="s">
        <v>100</v>
      </c>
      <c r="G129" s="758">
        <v>5</v>
      </c>
      <c r="H129" s="745"/>
      <c r="I129" s="712">
        <v>1.7000000000000001E-2</v>
      </c>
      <c r="J129" s="88">
        <v>249.11</v>
      </c>
      <c r="K129" s="88">
        <v>14933.78</v>
      </c>
    </row>
    <row r="130" spans="1:11" x14ac:dyDescent="0.2">
      <c r="A130" s="22" t="s">
        <v>749</v>
      </c>
      <c r="B130" s="37" t="s">
        <v>750</v>
      </c>
      <c r="C130" s="38" t="s">
        <v>749</v>
      </c>
      <c r="D130" s="24" t="s">
        <v>750</v>
      </c>
      <c r="E130" s="39" t="s">
        <v>751</v>
      </c>
      <c r="F130" s="40" t="s">
        <v>131</v>
      </c>
      <c r="G130" s="758">
        <v>47</v>
      </c>
      <c r="H130" s="745"/>
      <c r="I130" s="712">
        <v>1.7000000000000001E-2</v>
      </c>
      <c r="J130" s="88">
        <v>249.04</v>
      </c>
      <c r="K130" s="88">
        <v>16524.759999999998</v>
      </c>
    </row>
    <row r="131" spans="1:11" x14ac:dyDescent="0.2">
      <c r="A131" s="22" t="s">
        <v>273</v>
      </c>
      <c r="B131" s="37" t="s">
        <v>274</v>
      </c>
      <c r="C131" s="38" t="s">
        <v>273</v>
      </c>
      <c r="D131" s="24" t="s">
        <v>275</v>
      </c>
      <c r="E131" s="39" t="s">
        <v>276</v>
      </c>
      <c r="F131" s="40" t="s">
        <v>169</v>
      </c>
      <c r="G131" s="758">
        <v>16</v>
      </c>
      <c r="H131" s="745"/>
      <c r="I131" s="712">
        <v>1.72E-2</v>
      </c>
      <c r="J131" s="88">
        <v>251.57</v>
      </c>
      <c r="K131" s="88">
        <v>15174.39</v>
      </c>
    </row>
    <row r="132" spans="1:11" x14ac:dyDescent="0.2">
      <c r="A132" s="22" t="s">
        <v>482</v>
      </c>
      <c r="B132" s="37" t="s">
        <v>483</v>
      </c>
      <c r="C132" s="38" t="s">
        <v>482</v>
      </c>
      <c r="D132" s="24" t="s">
        <v>483</v>
      </c>
      <c r="E132" s="39" t="s">
        <v>484</v>
      </c>
      <c r="F132" s="40" t="s">
        <v>153</v>
      </c>
      <c r="G132" s="758">
        <v>30</v>
      </c>
      <c r="H132" s="745"/>
      <c r="I132" s="712">
        <v>1.72E-2</v>
      </c>
      <c r="J132" s="88">
        <v>251.41</v>
      </c>
      <c r="K132" s="88">
        <v>14890.23</v>
      </c>
    </row>
    <row r="133" spans="1:11" x14ac:dyDescent="0.2">
      <c r="A133" s="22" t="s">
        <v>848</v>
      </c>
      <c r="B133" s="37" t="s">
        <v>849</v>
      </c>
      <c r="C133" s="38" t="s">
        <v>848</v>
      </c>
      <c r="D133" s="24" t="s">
        <v>849</v>
      </c>
      <c r="E133" s="39" t="s">
        <v>850</v>
      </c>
      <c r="F133" s="40" t="s">
        <v>153</v>
      </c>
      <c r="G133" s="758">
        <v>54</v>
      </c>
      <c r="H133" s="745"/>
      <c r="I133" s="712">
        <v>1.72E-2</v>
      </c>
      <c r="J133" s="88">
        <v>251.36</v>
      </c>
      <c r="K133" s="88">
        <v>15134.29</v>
      </c>
    </row>
    <row r="134" spans="1:11" x14ac:dyDescent="0.2">
      <c r="A134" s="50" t="s">
        <v>157</v>
      </c>
      <c r="B134" s="51" t="s">
        <v>158</v>
      </c>
      <c r="C134" s="52" t="s">
        <v>157</v>
      </c>
      <c r="D134" s="53" t="s">
        <v>158</v>
      </c>
      <c r="E134" s="54" t="s">
        <v>159</v>
      </c>
      <c r="F134" s="55" t="s">
        <v>74</v>
      </c>
      <c r="G134" s="761">
        <v>6</v>
      </c>
      <c r="H134" s="745"/>
      <c r="I134" s="715">
        <v>1.7600000000000001E-2</v>
      </c>
      <c r="J134" s="90">
        <v>255.96</v>
      </c>
      <c r="K134" s="90">
        <v>14800.38</v>
      </c>
    </row>
    <row r="135" spans="1:11" x14ac:dyDescent="0.2">
      <c r="A135" s="22" t="s">
        <v>660</v>
      </c>
      <c r="B135" s="37" t="s">
        <v>661</v>
      </c>
      <c r="C135" s="38" t="s">
        <v>660</v>
      </c>
      <c r="D135" s="24" t="s">
        <v>661</v>
      </c>
      <c r="E135" s="39" t="s">
        <v>662</v>
      </c>
      <c r="F135" s="40" t="s">
        <v>74</v>
      </c>
      <c r="G135" s="758">
        <v>38</v>
      </c>
      <c r="H135" s="745"/>
      <c r="I135" s="712">
        <v>1.7600000000000001E-2</v>
      </c>
      <c r="J135" s="88">
        <v>255.92</v>
      </c>
      <c r="K135" s="88">
        <v>14805.18</v>
      </c>
    </row>
    <row r="136" spans="1:11" x14ac:dyDescent="0.2">
      <c r="A136" s="22" t="s">
        <v>395</v>
      </c>
      <c r="B136" s="37" t="s">
        <v>396</v>
      </c>
      <c r="C136" s="38" t="s">
        <v>395</v>
      </c>
      <c r="D136" s="24" t="s">
        <v>396</v>
      </c>
      <c r="E136" s="39" t="s">
        <v>397</v>
      </c>
      <c r="F136" s="40" t="s">
        <v>389</v>
      </c>
      <c r="G136" s="758">
        <v>24</v>
      </c>
      <c r="H136" s="745"/>
      <c r="I136" s="712">
        <v>1.7600000000000001E-2</v>
      </c>
      <c r="J136" s="88">
        <v>255.72</v>
      </c>
      <c r="K136" s="88">
        <v>14785.41</v>
      </c>
    </row>
    <row r="137" spans="1:11" x14ac:dyDescent="0.2">
      <c r="A137" s="63" t="s">
        <v>236</v>
      </c>
      <c r="B137" s="64" t="s">
        <v>237</v>
      </c>
      <c r="C137" s="65" t="s">
        <v>236</v>
      </c>
      <c r="D137" s="66" t="s">
        <v>238</v>
      </c>
      <c r="E137" s="67" t="s">
        <v>239</v>
      </c>
      <c r="F137" s="68" t="s">
        <v>169</v>
      </c>
      <c r="G137" s="762">
        <v>12</v>
      </c>
      <c r="H137" s="745"/>
      <c r="I137" s="717" t="s">
        <v>1410</v>
      </c>
      <c r="J137" s="90" t="s">
        <v>1428</v>
      </c>
      <c r="K137" s="90" t="s">
        <v>1428</v>
      </c>
    </row>
    <row r="138" spans="1:11" x14ac:dyDescent="0.2">
      <c r="A138" s="22" t="s">
        <v>7</v>
      </c>
      <c r="B138" s="37" t="s">
        <v>8</v>
      </c>
      <c r="C138" s="38" t="s">
        <v>7</v>
      </c>
      <c r="D138" s="24" t="s">
        <v>8</v>
      </c>
      <c r="E138" s="39" t="s">
        <v>9</v>
      </c>
      <c r="F138" s="40" t="s">
        <v>10</v>
      </c>
      <c r="G138" s="758">
        <v>1</v>
      </c>
      <c r="H138" s="745"/>
      <c r="I138" s="712">
        <v>1.78E-2</v>
      </c>
      <c r="J138" s="88">
        <v>258.11</v>
      </c>
      <c r="K138" s="88">
        <v>14761.63</v>
      </c>
    </row>
    <row r="139" spans="1:11" x14ac:dyDescent="0.2">
      <c r="A139" s="22" t="s">
        <v>546</v>
      </c>
      <c r="B139" s="37" t="s">
        <v>547</v>
      </c>
      <c r="C139" s="38" t="s">
        <v>546</v>
      </c>
      <c r="D139" s="24" t="s">
        <v>547</v>
      </c>
      <c r="E139" s="39" t="s">
        <v>548</v>
      </c>
      <c r="F139" s="40" t="s">
        <v>471</v>
      </c>
      <c r="G139" s="758">
        <v>32</v>
      </c>
      <c r="H139" s="745"/>
      <c r="I139" s="712">
        <v>1.78E-2</v>
      </c>
      <c r="J139" s="88">
        <v>257.93</v>
      </c>
      <c r="K139" s="88">
        <v>16805.82</v>
      </c>
    </row>
    <row r="140" spans="1:11" x14ac:dyDescent="0.2">
      <c r="A140" s="22" t="s">
        <v>479</v>
      </c>
      <c r="B140" s="37" t="s">
        <v>480</v>
      </c>
      <c r="C140" s="38" t="s">
        <v>479</v>
      </c>
      <c r="D140" s="24" t="s">
        <v>480</v>
      </c>
      <c r="E140" s="39" t="s">
        <v>481</v>
      </c>
      <c r="F140" s="40" t="s">
        <v>153</v>
      </c>
      <c r="G140" s="758">
        <v>30</v>
      </c>
      <c r="H140" s="745"/>
      <c r="I140" s="712">
        <v>1.7899999999999999E-2</v>
      </c>
      <c r="J140" s="88">
        <v>259.06</v>
      </c>
      <c r="K140" s="88">
        <v>14757.15</v>
      </c>
    </row>
    <row r="141" spans="1:11" x14ac:dyDescent="0.2">
      <c r="A141" s="50" t="s">
        <v>702</v>
      </c>
      <c r="B141" s="51" t="s">
        <v>703</v>
      </c>
      <c r="C141" s="52" t="s">
        <v>702</v>
      </c>
      <c r="D141" s="53" t="s">
        <v>703</v>
      </c>
      <c r="E141" s="54" t="s">
        <v>704</v>
      </c>
      <c r="F141" s="55" t="s">
        <v>471</v>
      </c>
      <c r="G141" s="761">
        <v>42</v>
      </c>
      <c r="H141" s="745"/>
      <c r="I141" s="715">
        <v>1.7899999999999999E-2</v>
      </c>
      <c r="J141" s="90">
        <v>258.98</v>
      </c>
      <c r="K141" s="90">
        <v>15732.13</v>
      </c>
    </row>
    <row r="142" spans="1:11" x14ac:dyDescent="0.2">
      <c r="A142" s="22" t="s">
        <v>840</v>
      </c>
      <c r="B142" s="37" t="s">
        <v>841</v>
      </c>
      <c r="C142" s="38" t="s">
        <v>840</v>
      </c>
      <c r="D142" s="24" t="s">
        <v>841</v>
      </c>
      <c r="E142" s="39" t="s">
        <v>842</v>
      </c>
      <c r="F142" s="40" t="s">
        <v>153</v>
      </c>
      <c r="G142" s="758">
        <v>52</v>
      </c>
      <c r="H142" s="745"/>
      <c r="I142" s="712">
        <v>1.8100000000000002E-2</v>
      </c>
      <c r="J142" s="88">
        <v>261.23</v>
      </c>
      <c r="K142" s="88">
        <v>15910.19</v>
      </c>
    </row>
    <row r="143" spans="1:11" x14ac:dyDescent="0.2">
      <c r="A143" s="22" t="s">
        <v>132</v>
      </c>
      <c r="B143" s="37" t="s">
        <v>133</v>
      </c>
      <c r="C143" s="60" t="s">
        <v>132</v>
      </c>
      <c r="D143" s="61" t="s">
        <v>133</v>
      </c>
      <c r="E143" s="59" t="s">
        <v>134</v>
      </c>
      <c r="F143" s="62" t="s">
        <v>100</v>
      </c>
      <c r="G143" s="758">
        <v>6</v>
      </c>
      <c r="H143" s="745"/>
      <c r="I143" s="712">
        <v>1.83E-2</v>
      </c>
      <c r="J143" s="88">
        <v>263.63</v>
      </c>
      <c r="K143" s="88">
        <v>14818.69</v>
      </c>
    </row>
    <row r="144" spans="1:11" x14ac:dyDescent="0.2">
      <c r="A144" s="22" t="s">
        <v>720</v>
      </c>
      <c r="B144" s="37" t="s">
        <v>721</v>
      </c>
      <c r="C144" s="38" t="s">
        <v>720</v>
      </c>
      <c r="D144" s="24" t="s">
        <v>721</v>
      </c>
      <c r="E144" s="39" t="s">
        <v>722</v>
      </c>
      <c r="F144" s="40" t="s">
        <v>131</v>
      </c>
      <c r="G144" s="758">
        <v>46</v>
      </c>
      <c r="H144" s="745"/>
      <c r="I144" s="712">
        <v>1.83E-2</v>
      </c>
      <c r="J144" s="88">
        <v>263.39</v>
      </c>
      <c r="K144" s="88">
        <v>14698.72</v>
      </c>
    </row>
    <row r="145" spans="1:11" x14ac:dyDescent="0.2">
      <c r="A145" s="63" t="s">
        <v>240</v>
      </c>
      <c r="B145" s="64" t="s">
        <v>241</v>
      </c>
      <c r="C145" s="65" t="s">
        <v>240</v>
      </c>
      <c r="D145" s="66" t="s">
        <v>238</v>
      </c>
      <c r="E145" s="67" t="s">
        <v>242</v>
      </c>
      <c r="F145" s="68" t="s">
        <v>169</v>
      </c>
      <c r="G145" s="762">
        <v>12</v>
      </c>
      <c r="H145" s="745"/>
      <c r="I145" s="718" t="s">
        <v>1410</v>
      </c>
      <c r="J145" s="89" t="s">
        <v>1428</v>
      </c>
      <c r="K145" s="89" t="s">
        <v>1428</v>
      </c>
    </row>
    <row r="146" spans="1:11" x14ac:dyDescent="0.2">
      <c r="A146" s="22" t="s">
        <v>549</v>
      </c>
      <c r="B146" s="37" t="s">
        <v>550</v>
      </c>
      <c r="C146" s="38" t="s">
        <v>549</v>
      </c>
      <c r="D146" s="24" t="s">
        <v>550</v>
      </c>
      <c r="E146" s="39" t="s">
        <v>551</v>
      </c>
      <c r="F146" s="40" t="s">
        <v>471</v>
      </c>
      <c r="G146" s="758">
        <v>32</v>
      </c>
      <c r="H146" s="745"/>
      <c r="I146" s="712">
        <v>1.84E-2</v>
      </c>
      <c r="J146" s="88">
        <v>264.58</v>
      </c>
      <c r="K146" s="88">
        <v>14723.39</v>
      </c>
    </row>
    <row r="147" spans="1:11" x14ac:dyDescent="0.2">
      <c r="A147" s="22" t="s">
        <v>875</v>
      </c>
      <c r="B147" s="37" t="s">
        <v>876</v>
      </c>
      <c r="C147" s="38" t="s">
        <v>875</v>
      </c>
      <c r="D147" s="24" t="s">
        <v>876</v>
      </c>
      <c r="E147" s="39" t="s">
        <v>877</v>
      </c>
      <c r="F147" s="40" t="s">
        <v>100</v>
      </c>
      <c r="G147" s="758">
        <v>60</v>
      </c>
      <c r="H147" s="745"/>
      <c r="I147" s="713" t="s">
        <v>1420</v>
      </c>
      <c r="J147" s="88" t="s">
        <v>1428</v>
      </c>
      <c r="K147" s="88" t="s">
        <v>1428</v>
      </c>
    </row>
    <row r="148" spans="1:11" x14ac:dyDescent="0.2">
      <c r="A148" s="50" t="s">
        <v>908</v>
      </c>
      <c r="B148" s="51" t="s">
        <v>909</v>
      </c>
      <c r="C148" s="52" t="s">
        <v>908</v>
      </c>
      <c r="D148" s="53" t="s">
        <v>909</v>
      </c>
      <c r="E148" s="54" t="s">
        <v>910</v>
      </c>
      <c r="F148" s="55" t="s">
        <v>153</v>
      </c>
      <c r="G148" s="761">
        <v>63</v>
      </c>
      <c r="H148" s="745"/>
      <c r="I148" s="715">
        <v>1.84E-2</v>
      </c>
      <c r="J148" s="90">
        <v>264.44</v>
      </c>
      <c r="K148" s="90">
        <v>14780.71</v>
      </c>
    </row>
    <row r="149" spans="1:11" x14ac:dyDescent="0.2">
      <c r="A149" s="22" t="s">
        <v>607</v>
      </c>
      <c r="B149" s="37" t="s">
        <v>608</v>
      </c>
      <c r="C149" s="38" t="s">
        <v>607</v>
      </c>
      <c r="D149" s="24" t="s">
        <v>608</v>
      </c>
      <c r="E149" s="39" t="s">
        <v>609</v>
      </c>
      <c r="F149" s="40" t="s">
        <v>405</v>
      </c>
      <c r="G149" s="758">
        <v>35</v>
      </c>
      <c r="H149" s="745"/>
      <c r="I149" s="712">
        <v>1.84E-2</v>
      </c>
      <c r="J149" s="88">
        <v>264.41000000000003</v>
      </c>
      <c r="K149" s="88">
        <v>14677.21</v>
      </c>
    </row>
    <row r="150" spans="1:11" x14ac:dyDescent="0.2">
      <c r="A150" s="42" t="s">
        <v>465</v>
      </c>
      <c r="B150" s="43" t="s">
        <v>466</v>
      </c>
      <c r="C150" s="44" t="s">
        <v>465</v>
      </c>
      <c r="D150" s="45" t="s">
        <v>466</v>
      </c>
      <c r="E150" s="46" t="s">
        <v>467</v>
      </c>
      <c r="F150" s="47" t="s">
        <v>437</v>
      </c>
      <c r="G150" s="760">
        <v>28</v>
      </c>
      <c r="H150" s="745"/>
      <c r="I150" s="714">
        <v>1.8499999999999999E-2</v>
      </c>
      <c r="J150" s="89">
        <v>265.52999999999997</v>
      </c>
      <c r="K150" s="89">
        <v>14654.54</v>
      </c>
    </row>
    <row r="151" spans="1:11" x14ac:dyDescent="0.2">
      <c r="A151" s="22" t="s">
        <v>196</v>
      </c>
      <c r="B151" s="37" t="s">
        <v>197</v>
      </c>
      <c r="C151" s="38" t="s">
        <v>196</v>
      </c>
      <c r="D151" s="24" t="s">
        <v>197</v>
      </c>
      <c r="E151" s="39" t="s">
        <v>198</v>
      </c>
      <c r="F151" s="40" t="s">
        <v>173</v>
      </c>
      <c r="G151" s="758">
        <v>9</v>
      </c>
      <c r="H151" s="745"/>
      <c r="I151" s="712">
        <v>1.8599999999999998E-2</v>
      </c>
      <c r="J151" s="88">
        <v>266.85000000000002</v>
      </c>
      <c r="K151" s="88">
        <v>14623.6</v>
      </c>
    </row>
    <row r="152" spans="1:11" x14ac:dyDescent="0.2">
      <c r="A152" s="22" t="s">
        <v>708</v>
      </c>
      <c r="B152" s="37" t="s">
        <v>709</v>
      </c>
      <c r="C152" s="38" t="s">
        <v>708</v>
      </c>
      <c r="D152" s="24" t="s">
        <v>709</v>
      </c>
      <c r="E152" s="39" t="s">
        <v>710</v>
      </c>
      <c r="F152" s="40" t="s">
        <v>471</v>
      </c>
      <c r="G152" s="758">
        <v>43</v>
      </c>
      <c r="H152" s="745"/>
      <c r="I152" s="713" t="s">
        <v>937</v>
      </c>
      <c r="J152" s="103" t="s">
        <v>1428</v>
      </c>
      <c r="K152" s="103" t="s">
        <v>1428</v>
      </c>
    </row>
    <row r="153" spans="1:11" x14ac:dyDescent="0.2">
      <c r="A153" s="22" t="s">
        <v>711</v>
      </c>
      <c r="B153" s="37" t="s">
        <v>712</v>
      </c>
      <c r="C153" s="38" t="s">
        <v>711</v>
      </c>
      <c r="D153" s="24" t="s">
        <v>712</v>
      </c>
      <c r="E153" s="39" t="s">
        <v>713</v>
      </c>
      <c r="F153" s="40" t="s">
        <v>471</v>
      </c>
      <c r="G153" s="758">
        <v>45</v>
      </c>
      <c r="H153" s="745"/>
      <c r="I153" s="712">
        <v>1.8700000000000001E-2</v>
      </c>
      <c r="J153" s="88">
        <v>267.86</v>
      </c>
      <c r="K153" s="88">
        <v>15131.19</v>
      </c>
    </row>
    <row r="154" spans="1:11" x14ac:dyDescent="0.2">
      <c r="A154" s="71" t="s">
        <v>243</v>
      </c>
      <c r="B154" s="72" t="s">
        <v>244</v>
      </c>
      <c r="C154" s="60" t="s">
        <v>243</v>
      </c>
      <c r="D154" s="61" t="s">
        <v>244</v>
      </c>
      <c r="E154" s="59" t="s">
        <v>245</v>
      </c>
      <c r="F154" s="62" t="s">
        <v>169</v>
      </c>
      <c r="G154" s="758">
        <v>13</v>
      </c>
      <c r="H154" s="745"/>
      <c r="I154" s="719">
        <v>1.8700000000000001E-2</v>
      </c>
      <c r="J154" s="92">
        <v>267.69</v>
      </c>
      <c r="K154" s="92">
        <v>14715.58</v>
      </c>
    </row>
    <row r="155" spans="1:11" x14ac:dyDescent="0.2">
      <c r="A155" s="22" t="s">
        <v>645</v>
      </c>
      <c r="B155" s="37" t="s">
        <v>646</v>
      </c>
      <c r="C155" s="38" t="s">
        <v>645</v>
      </c>
      <c r="D155" s="24" t="s">
        <v>646</v>
      </c>
      <c r="E155" s="39" t="s">
        <v>647</v>
      </c>
      <c r="F155" s="40" t="s">
        <v>74</v>
      </c>
      <c r="G155" s="758">
        <v>37</v>
      </c>
      <c r="H155" s="745"/>
      <c r="I155" s="712">
        <v>1.9E-2</v>
      </c>
      <c r="J155" s="88">
        <v>271.16000000000003</v>
      </c>
      <c r="K155" s="88">
        <v>15216.33</v>
      </c>
    </row>
    <row r="156" spans="1:11" x14ac:dyDescent="0.2">
      <c r="A156" s="22" t="s">
        <v>806</v>
      </c>
      <c r="B156" s="37" t="s">
        <v>807</v>
      </c>
      <c r="C156" s="38" t="s">
        <v>806</v>
      </c>
      <c r="D156" s="24" t="s">
        <v>807</v>
      </c>
      <c r="E156" s="39" t="s">
        <v>808</v>
      </c>
      <c r="F156" s="40" t="s">
        <v>153</v>
      </c>
      <c r="G156" s="758">
        <v>50</v>
      </c>
      <c r="H156" s="745"/>
      <c r="I156" s="713" t="s">
        <v>937</v>
      </c>
      <c r="J156" s="103" t="s">
        <v>1428</v>
      </c>
      <c r="K156" s="103" t="s">
        <v>1428</v>
      </c>
    </row>
    <row r="157" spans="1:11" x14ac:dyDescent="0.2">
      <c r="A157" s="71" t="s">
        <v>869</v>
      </c>
      <c r="B157" s="72" t="s">
        <v>870</v>
      </c>
      <c r="C157" s="60" t="s">
        <v>869</v>
      </c>
      <c r="D157" s="61" t="s">
        <v>870</v>
      </c>
      <c r="E157" s="59" t="s">
        <v>871</v>
      </c>
      <c r="F157" s="62" t="s">
        <v>169</v>
      </c>
      <c r="G157" s="758">
        <v>59</v>
      </c>
      <c r="H157" s="745"/>
      <c r="I157" s="719">
        <v>1.9599999999999999E-2</v>
      </c>
      <c r="J157" s="92">
        <v>277.14</v>
      </c>
      <c r="K157" s="92">
        <v>14591.46</v>
      </c>
    </row>
    <row r="158" spans="1:11" x14ac:dyDescent="0.2">
      <c r="A158" s="22" t="s">
        <v>199</v>
      </c>
      <c r="B158" s="37" t="s">
        <v>200</v>
      </c>
      <c r="C158" s="38" t="s">
        <v>199</v>
      </c>
      <c r="D158" s="24" t="s">
        <v>200</v>
      </c>
      <c r="E158" s="39" t="s">
        <v>201</v>
      </c>
      <c r="F158" s="40" t="s">
        <v>173</v>
      </c>
      <c r="G158" s="758">
        <v>9</v>
      </c>
      <c r="H158" s="745"/>
      <c r="I158" s="712">
        <v>1.9699999999999999E-2</v>
      </c>
      <c r="J158" s="88">
        <v>278.27</v>
      </c>
      <c r="K158" s="88">
        <v>14439.36</v>
      </c>
    </row>
    <row r="159" spans="1:11" x14ac:dyDescent="0.2">
      <c r="A159" s="22" t="s">
        <v>570</v>
      </c>
      <c r="B159" s="37" t="s">
        <v>571</v>
      </c>
      <c r="C159" s="38" t="s">
        <v>570</v>
      </c>
      <c r="D159" s="24" t="s">
        <v>571</v>
      </c>
      <c r="E159" s="39" t="s">
        <v>572</v>
      </c>
      <c r="F159" s="40" t="s">
        <v>497</v>
      </c>
      <c r="G159" s="758">
        <v>34</v>
      </c>
      <c r="H159" s="745"/>
      <c r="I159" s="712">
        <v>1.9699999999999999E-2</v>
      </c>
      <c r="J159" s="88">
        <v>278.23</v>
      </c>
      <c r="K159" s="88">
        <v>15136.84</v>
      </c>
    </row>
    <row r="160" spans="1:11" x14ac:dyDescent="0.2">
      <c r="A160" s="22" t="s">
        <v>627</v>
      </c>
      <c r="B160" s="37" t="s">
        <v>628</v>
      </c>
      <c r="C160" s="38" t="s">
        <v>627</v>
      </c>
      <c r="D160" s="24" t="s">
        <v>628</v>
      </c>
      <c r="E160" s="39" t="s">
        <v>629</v>
      </c>
      <c r="F160" s="40" t="s">
        <v>10</v>
      </c>
      <c r="G160" s="758">
        <v>36</v>
      </c>
      <c r="H160" s="745"/>
      <c r="I160" s="712">
        <v>1.9800000000000002E-2</v>
      </c>
      <c r="J160" s="88">
        <v>279.45</v>
      </c>
      <c r="K160" s="88">
        <v>14397.95</v>
      </c>
    </row>
    <row r="161" spans="1:11" x14ac:dyDescent="0.2">
      <c r="A161" s="22" t="s">
        <v>374</v>
      </c>
      <c r="B161" s="37" t="s">
        <v>375</v>
      </c>
      <c r="C161" s="38" t="s">
        <v>374</v>
      </c>
      <c r="D161" s="24" t="s">
        <v>375</v>
      </c>
      <c r="E161" s="39" t="s">
        <v>376</v>
      </c>
      <c r="F161" s="40" t="s">
        <v>337</v>
      </c>
      <c r="G161" s="758">
        <v>23</v>
      </c>
      <c r="H161" s="745"/>
      <c r="I161" s="712">
        <v>0.02</v>
      </c>
      <c r="J161" s="88">
        <v>281.58999999999997</v>
      </c>
      <c r="K161" s="88">
        <v>14383.3</v>
      </c>
    </row>
    <row r="162" spans="1:11" x14ac:dyDescent="0.2">
      <c r="A162" s="22" t="s">
        <v>601</v>
      </c>
      <c r="B162" s="37" t="s">
        <v>602</v>
      </c>
      <c r="C162" s="38" t="s">
        <v>601</v>
      </c>
      <c r="D162" s="24" t="s">
        <v>602</v>
      </c>
      <c r="E162" s="39" t="s">
        <v>603</v>
      </c>
      <c r="F162" s="40" t="s">
        <v>173</v>
      </c>
      <c r="G162" s="758">
        <v>35</v>
      </c>
      <c r="H162" s="745"/>
      <c r="I162" s="712">
        <v>0.02</v>
      </c>
      <c r="J162" s="88">
        <v>281.48</v>
      </c>
      <c r="K162" s="88">
        <v>14404.67</v>
      </c>
    </row>
    <row r="163" spans="1:11" x14ac:dyDescent="0.2">
      <c r="A163" s="22" t="s">
        <v>52</v>
      </c>
      <c r="B163" s="37" t="s">
        <v>53</v>
      </c>
      <c r="C163" s="38" t="s">
        <v>52</v>
      </c>
      <c r="D163" s="24" t="s">
        <v>54</v>
      </c>
      <c r="E163" s="39" t="s">
        <v>55</v>
      </c>
      <c r="F163" s="40" t="s">
        <v>10</v>
      </c>
      <c r="G163" s="758">
        <v>3</v>
      </c>
      <c r="H163" s="745"/>
      <c r="I163" s="712">
        <v>0.02</v>
      </c>
      <c r="J163" s="88">
        <v>281.39999999999998</v>
      </c>
      <c r="K163" s="88">
        <v>14779.66</v>
      </c>
    </row>
    <row r="164" spans="1:11" x14ac:dyDescent="0.2">
      <c r="A164" s="22" t="s">
        <v>289</v>
      </c>
      <c r="B164" s="37" t="s">
        <v>290</v>
      </c>
      <c r="C164" s="38" t="s">
        <v>289</v>
      </c>
      <c r="D164" s="24" t="s">
        <v>290</v>
      </c>
      <c r="E164" s="39" t="s">
        <v>291</v>
      </c>
      <c r="F164" s="40" t="s">
        <v>173</v>
      </c>
      <c r="G164" s="758">
        <v>18</v>
      </c>
      <c r="H164" s="745"/>
      <c r="I164" s="713" t="s">
        <v>1420</v>
      </c>
      <c r="J164" s="88" t="s">
        <v>1428</v>
      </c>
      <c r="K164" s="88" t="s">
        <v>1428</v>
      </c>
    </row>
    <row r="165" spans="1:11" x14ac:dyDescent="0.2">
      <c r="A165" s="22" t="s">
        <v>430</v>
      </c>
      <c r="B165" s="37" t="s">
        <v>431</v>
      </c>
      <c r="C165" s="38" t="s">
        <v>430</v>
      </c>
      <c r="D165" s="24" t="s">
        <v>431</v>
      </c>
      <c r="E165" s="39" t="s">
        <v>432</v>
      </c>
      <c r="F165" s="40" t="s">
        <v>405</v>
      </c>
      <c r="G165" s="758">
        <v>26</v>
      </c>
      <c r="H165" s="745"/>
      <c r="I165" s="712">
        <v>2.0199999999999999E-2</v>
      </c>
      <c r="J165" s="88">
        <v>283.62</v>
      </c>
      <c r="K165" s="88">
        <v>14590.26</v>
      </c>
    </row>
    <row r="166" spans="1:11" x14ac:dyDescent="0.2">
      <c r="A166" s="22" t="s">
        <v>398</v>
      </c>
      <c r="B166" s="37" t="s">
        <v>399</v>
      </c>
      <c r="C166" s="38" t="s">
        <v>398</v>
      </c>
      <c r="D166" s="24" t="s">
        <v>400</v>
      </c>
      <c r="E166" s="39" t="s">
        <v>401</v>
      </c>
      <c r="F166" s="40" t="s">
        <v>389</v>
      </c>
      <c r="G166" s="758">
        <v>24</v>
      </c>
      <c r="H166" s="745"/>
      <c r="I166" s="712">
        <v>2.0199999999999999E-2</v>
      </c>
      <c r="J166" s="88">
        <v>283.33999999999997</v>
      </c>
      <c r="K166" s="88">
        <v>14916.07</v>
      </c>
    </row>
    <row r="167" spans="1:11" x14ac:dyDescent="0.2">
      <c r="A167" s="22" t="s">
        <v>412</v>
      </c>
      <c r="B167" s="37" t="s">
        <v>413</v>
      </c>
      <c r="C167" s="38" t="s">
        <v>412</v>
      </c>
      <c r="D167" s="24" t="s">
        <v>413</v>
      </c>
      <c r="E167" s="39" t="s">
        <v>414</v>
      </c>
      <c r="F167" s="40" t="s">
        <v>405</v>
      </c>
      <c r="G167" s="758">
        <v>25</v>
      </c>
      <c r="H167" s="745"/>
      <c r="I167" s="712">
        <v>2.0299999999999999E-2</v>
      </c>
      <c r="J167" s="88">
        <v>284.45</v>
      </c>
      <c r="K167" s="88">
        <v>14426.12</v>
      </c>
    </row>
    <row r="168" spans="1:11" x14ac:dyDescent="0.2">
      <c r="A168" s="22" t="s">
        <v>705</v>
      </c>
      <c r="B168" s="37" t="s">
        <v>706</v>
      </c>
      <c r="C168" s="38" t="s">
        <v>705</v>
      </c>
      <c r="D168" s="24" t="s">
        <v>706</v>
      </c>
      <c r="E168" s="39" t="s">
        <v>707</v>
      </c>
      <c r="F168" s="40" t="s">
        <v>471</v>
      </c>
      <c r="G168" s="758">
        <v>43</v>
      </c>
      <c r="H168" s="745"/>
      <c r="I168" s="712">
        <v>2.0899999999999998E-2</v>
      </c>
      <c r="J168" s="88">
        <v>290.52</v>
      </c>
      <c r="K168" s="88">
        <v>14199.7</v>
      </c>
    </row>
    <row r="169" spans="1:11" x14ac:dyDescent="0.2">
      <c r="A169" s="22" t="s">
        <v>178</v>
      </c>
      <c r="B169" s="37" t="s">
        <v>179</v>
      </c>
      <c r="C169" s="38" t="s">
        <v>178</v>
      </c>
      <c r="D169" s="24" t="s">
        <v>179</v>
      </c>
      <c r="E169" s="39" t="s">
        <v>180</v>
      </c>
      <c r="F169" s="40" t="s">
        <v>173</v>
      </c>
      <c r="G169" s="758">
        <v>8</v>
      </c>
      <c r="H169" s="745"/>
      <c r="I169" s="712">
        <v>2.0899999999999998E-2</v>
      </c>
      <c r="J169" s="88">
        <v>290.45999999999998</v>
      </c>
      <c r="K169" s="88">
        <v>14188.28</v>
      </c>
    </row>
    <row r="170" spans="1:11" x14ac:dyDescent="0.2">
      <c r="A170" s="22" t="s">
        <v>11</v>
      </c>
      <c r="B170" s="37" t="s">
        <v>12</v>
      </c>
      <c r="C170" s="38" t="s">
        <v>11</v>
      </c>
      <c r="D170" s="24" t="s">
        <v>12</v>
      </c>
      <c r="E170" s="39" t="s">
        <v>13</v>
      </c>
      <c r="F170" s="40" t="s">
        <v>10</v>
      </c>
      <c r="G170" s="758">
        <v>1</v>
      </c>
      <c r="H170" s="745"/>
      <c r="I170" s="712">
        <v>2.1000000000000001E-2</v>
      </c>
      <c r="J170" s="88">
        <v>291.69</v>
      </c>
      <c r="K170" s="88">
        <v>15195.9</v>
      </c>
    </row>
    <row r="171" spans="1:11" x14ac:dyDescent="0.2">
      <c r="A171" s="22" t="s">
        <v>255</v>
      </c>
      <c r="B171" s="37" t="s">
        <v>256</v>
      </c>
      <c r="C171" s="38" t="s">
        <v>255</v>
      </c>
      <c r="D171" s="24" t="s">
        <v>256</v>
      </c>
      <c r="E171" s="39" t="s">
        <v>257</v>
      </c>
      <c r="F171" s="40" t="s">
        <v>169</v>
      </c>
      <c r="G171" s="758">
        <v>14</v>
      </c>
      <c r="H171" s="745"/>
      <c r="I171" s="712">
        <v>2.1100000000000001E-2</v>
      </c>
      <c r="J171" s="88">
        <v>292.64</v>
      </c>
      <c r="K171" s="88">
        <v>14782.61</v>
      </c>
    </row>
    <row r="172" spans="1:11" x14ac:dyDescent="0.2">
      <c r="A172" s="22" t="s">
        <v>459</v>
      </c>
      <c r="B172" s="37" t="s">
        <v>460</v>
      </c>
      <c r="C172" s="38" t="s">
        <v>459</v>
      </c>
      <c r="D172" s="24" t="s">
        <v>460</v>
      </c>
      <c r="E172" s="39" t="s">
        <v>461</v>
      </c>
      <c r="F172" s="40" t="s">
        <v>437</v>
      </c>
      <c r="G172" s="758">
        <v>28</v>
      </c>
      <c r="H172" s="745"/>
      <c r="I172" s="713" t="s">
        <v>937</v>
      </c>
      <c r="J172" s="103" t="s">
        <v>1428</v>
      </c>
      <c r="K172" s="103" t="s">
        <v>1428</v>
      </c>
    </row>
    <row r="173" spans="1:11" x14ac:dyDescent="0.2">
      <c r="A173" s="42" t="s">
        <v>911</v>
      </c>
      <c r="B173" s="43" t="s">
        <v>912</v>
      </c>
      <c r="C173" s="44" t="s">
        <v>911</v>
      </c>
      <c r="D173" s="45" t="s">
        <v>912</v>
      </c>
      <c r="E173" s="46" t="s">
        <v>913</v>
      </c>
      <c r="F173" s="47" t="s">
        <v>153</v>
      </c>
      <c r="G173" s="760">
        <v>63</v>
      </c>
      <c r="H173" s="745"/>
      <c r="I173" s="714">
        <v>2.1100000000000001E-2</v>
      </c>
      <c r="J173" s="89">
        <v>292.62</v>
      </c>
      <c r="K173" s="89">
        <v>14189.05</v>
      </c>
    </row>
    <row r="174" spans="1:11" x14ac:dyDescent="0.2">
      <c r="A174" s="22" t="s">
        <v>270</v>
      </c>
      <c r="B174" s="37" t="s">
        <v>271</v>
      </c>
      <c r="C174" s="38" t="s">
        <v>270</v>
      </c>
      <c r="D174" s="24" t="s">
        <v>271</v>
      </c>
      <c r="E174" s="39" t="s">
        <v>272</v>
      </c>
      <c r="F174" s="40" t="s">
        <v>169</v>
      </c>
      <c r="G174" s="758">
        <v>15</v>
      </c>
      <c r="H174" s="745"/>
      <c r="I174" s="712">
        <v>2.1399999999999999E-2</v>
      </c>
      <c r="J174" s="88">
        <v>295.83</v>
      </c>
      <c r="K174" s="88">
        <v>14133.35</v>
      </c>
    </row>
    <row r="175" spans="1:11" x14ac:dyDescent="0.2">
      <c r="A175" s="22" t="s">
        <v>726</v>
      </c>
      <c r="B175" s="37" t="s">
        <v>727</v>
      </c>
      <c r="C175" s="38" t="s">
        <v>726</v>
      </c>
      <c r="D175" s="24" t="s">
        <v>727</v>
      </c>
      <c r="E175" s="39" t="s">
        <v>728</v>
      </c>
      <c r="F175" s="40" t="s">
        <v>131</v>
      </c>
      <c r="G175" s="758">
        <v>46</v>
      </c>
      <c r="H175" s="745"/>
      <c r="I175" s="712">
        <v>2.1499999999999998E-2</v>
      </c>
      <c r="J175" s="88">
        <v>296.74</v>
      </c>
      <c r="K175" s="88">
        <v>14098.78</v>
      </c>
    </row>
    <row r="176" spans="1:11" x14ac:dyDescent="0.2">
      <c r="A176" s="22" t="s">
        <v>714</v>
      </c>
      <c r="B176" s="37" t="s">
        <v>715</v>
      </c>
      <c r="C176" s="38" t="s">
        <v>714</v>
      </c>
      <c r="D176" s="24" t="s">
        <v>715</v>
      </c>
      <c r="E176" s="39" t="s">
        <v>716</v>
      </c>
      <c r="F176" s="40" t="s">
        <v>131</v>
      </c>
      <c r="G176" s="758">
        <v>46</v>
      </c>
      <c r="H176" s="745"/>
      <c r="I176" s="712">
        <v>2.1499999999999998E-2</v>
      </c>
      <c r="J176" s="88">
        <v>296.68</v>
      </c>
      <c r="K176" s="88">
        <v>14095.6</v>
      </c>
    </row>
    <row r="177" spans="1:11" x14ac:dyDescent="0.2">
      <c r="A177" s="22" t="s">
        <v>261</v>
      </c>
      <c r="B177" s="37" t="s">
        <v>262</v>
      </c>
      <c r="C177" s="38" t="s">
        <v>261</v>
      </c>
      <c r="D177" s="24" t="s">
        <v>262</v>
      </c>
      <c r="E177" s="39" t="s">
        <v>263</v>
      </c>
      <c r="F177" s="40" t="s">
        <v>169</v>
      </c>
      <c r="G177" s="758">
        <v>14</v>
      </c>
      <c r="H177" s="745"/>
      <c r="I177" s="712">
        <v>2.1600000000000001E-2</v>
      </c>
      <c r="J177" s="88">
        <v>297.67</v>
      </c>
      <c r="K177" s="88">
        <v>14270.73</v>
      </c>
    </row>
    <row r="178" spans="1:11" x14ac:dyDescent="0.2">
      <c r="A178" s="22" t="s">
        <v>666</v>
      </c>
      <c r="B178" s="37" t="s">
        <v>667</v>
      </c>
      <c r="C178" s="38" t="s">
        <v>666</v>
      </c>
      <c r="D178" s="24" t="s">
        <v>667</v>
      </c>
      <c r="E178" s="39" t="s">
        <v>668</v>
      </c>
      <c r="F178" s="40" t="s">
        <v>74</v>
      </c>
      <c r="G178" s="758">
        <v>40</v>
      </c>
      <c r="H178" s="745"/>
      <c r="I178" s="712">
        <v>2.1700000000000001E-2</v>
      </c>
      <c r="J178" s="88">
        <v>298.62</v>
      </c>
      <c r="K178" s="88">
        <v>14506.97</v>
      </c>
    </row>
    <row r="179" spans="1:11" x14ac:dyDescent="0.2">
      <c r="A179" s="22" t="s">
        <v>651</v>
      </c>
      <c r="B179" s="37" t="s">
        <v>652</v>
      </c>
      <c r="C179" s="38" t="s">
        <v>651</v>
      </c>
      <c r="D179" s="24" t="s">
        <v>652</v>
      </c>
      <c r="E179" s="39" t="s">
        <v>653</v>
      </c>
      <c r="F179" s="40" t="s">
        <v>74</v>
      </c>
      <c r="G179" s="758">
        <v>37</v>
      </c>
      <c r="H179" s="745"/>
      <c r="I179" s="712">
        <v>2.1700000000000001E-2</v>
      </c>
      <c r="J179" s="88">
        <v>298.45999999999998</v>
      </c>
      <c r="K179" s="88">
        <v>14211.04</v>
      </c>
    </row>
    <row r="180" spans="1:11" x14ac:dyDescent="0.2">
      <c r="A180" s="22" t="s">
        <v>507</v>
      </c>
      <c r="B180" s="37" t="s">
        <v>508</v>
      </c>
      <c r="C180" s="38" t="s">
        <v>507</v>
      </c>
      <c r="D180" s="24" t="s">
        <v>508</v>
      </c>
      <c r="E180" s="39" t="s">
        <v>509</v>
      </c>
      <c r="F180" s="40" t="s">
        <v>497</v>
      </c>
      <c r="G180" s="758">
        <v>31</v>
      </c>
      <c r="H180" s="745"/>
      <c r="I180" s="712">
        <v>2.1899999999999999E-2</v>
      </c>
      <c r="J180" s="88">
        <v>300.5</v>
      </c>
      <c r="K180" s="88">
        <v>14021.81</v>
      </c>
    </row>
    <row r="181" spans="1:11" x14ac:dyDescent="0.2">
      <c r="A181" s="22" t="s">
        <v>208</v>
      </c>
      <c r="B181" s="37" t="s">
        <v>209</v>
      </c>
      <c r="C181" s="38" t="s">
        <v>208</v>
      </c>
      <c r="D181" s="24" t="s">
        <v>209</v>
      </c>
      <c r="E181" s="39" t="s">
        <v>210</v>
      </c>
      <c r="F181" s="40" t="s">
        <v>169</v>
      </c>
      <c r="G181" s="758">
        <v>10</v>
      </c>
      <c r="H181" s="745"/>
      <c r="I181" s="712">
        <v>2.2100000000000002E-2</v>
      </c>
      <c r="J181" s="88">
        <v>302.68</v>
      </c>
      <c r="K181" s="88">
        <v>302.68</v>
      </c>
    </row>
    <row r="182" spans="1:11" x14ac:dyDescent="0.2">
      <c r="A182" s="22" t="s">
        <v>639</v>
      </c>
      <c r="B182" s="37" t="s">
        <v>640</v>
      </c>
      <c r="C182" s="38" t="s">
        <v>639</v>
      </c>
      <c r="D182" s="24" t="s">
        <v>640</v>
      </c>
      <c r="E182" s="39" t="s">
        <v>641</v>
      </c>
      <c r="F182" s="40" t="s">
        <v>10</v>
      </c>
      <c r="G182" s="758">
        <v>36</v>
      </c>
      <c r="H182" s="745"/>
      <c r="I182" s="712">
        <v>2.2100000000000002E-2</v>
      </c>
      <c r="J182" s="88">
        <v>302.36</v>
      </c>
      <c r="K182" s="88">
        <v>14192.79</v>
      </c>
    </row>
    <row r="183" spans="1:11" x14ac:dyDescent="0.2">
      <c r="A183" s="22" t="s">
        <v>187</v>
      </c>
      <c r="B183" s="37" t="s">
        <v>188</v>
      </c>
      <c r="C183" s="38" t="s">
        <v>187</v>
      </c>
      <c r="D183" s="24" t="s">
        <v>188</v>
      </c>
      <c r="E183" s="39" t="s">
        <v>189</v>
      </c>
      <c r="F183" s="40" t="s">
        <v>173</v>
      </c>
      <c r="G183" s="758">
        <v>8</v>
      </c>
      <c r="H183" s="745"/>
      <c r="I183" s="712">
        <v>2.2200000000000001E-2</v>
      </c>
      <c r="J183" s="88">
        <v>303.64999999999998</v>
      </c>
      <c r="K183" s="88">
        <v>14121.8</v>
      </c>
    </row>
    <row r="184" spans="1:11" x14ac:dyDescent="0.2">
      <c r="A184" s="22" t="s">
        <v>519</v>
      </c>
      <c r="B184" s="37" t="s">
        <v>520</v>
      </c>
      <c r="C184" s="38" t="s">
        <v>519</v>
      </c>
      <c r="D184" s="24" t="s">
        <v>520</v>
      </c>
      <c r="E184" s="39" t="s">
        <v>521</v>
      </c>
      <c r="F184" s="40" t="s">
        <v>497</v>
      </c>
      <c r="G184" s="758">
        <v>31</v>
      </c>
      <c r="H184" s="745"/>
      <c r="I184" s="712">
        <v>2.2200000000000001E-2</v>
      </c>
      <c r="J184" s="88">
        <v>303.49</v>
      </c>
      <c r="K184" s="88">
        <v>14815.02</v>
      </c>
    </row>
    <row r="185" spans="1:11" x14ac:dyDescent="0.2">
      <c r="A185" s="50" t="s">
        <v>43</v>
      </c>
      <c r="B185" s="51" t="s">
        <v>44</v>
      </c>
      <c r="C185" s="52" t="s">
        <v>43</v>
      </c>
      <c r="D185" s="53" t="s">
        <v>44</v>
      </c>
      <c r="E185" s="54" t="s">
        <v>45</v>
      </c>
      <c r="F185" s="55" t="s">
        <v>10</v>
      </c>
      <c r="G185" s="761">
        <v>2</v>
      </c>
      <c r="H185" s="745"/>
      <c r="I185" s="715">
        <v>2.23E-2</v>
      </c>
      <c r="J185" s="90">
        <v>304.48</v>
      </c>
      <c r="K185" s="90">
        <v>14057.35</v>
      </c>
    </row>
    <row r="186" spans="1:11" x14ac:dyDescent="0.2">
      <c r="A186" s="22" t="s">
        <v>217</v>
      </c>
      <c r="B186" s="37" t="s">
        <v>218</v>
      </c>
      <c r="C186" s="38" t="s">
        <v>217</v>
      </c>
      <c r="D186" s="24" t="s">
        <v>218</v>
      </c>
      <c r="E186" s="39" t="s">
        <v>219</v>
      </c>
      <c r="F186" s="40" t="s">
        <v>169</v>
      </c>
      <c r="G186" s="758">
        <v>12</v>
      </c>
      <c r="H186" s="745"/>
      <c r="I186" s="712">
        <v>2.2499999999999999E-2</v>
      </c>
      <c r="J186" s="88">
        <v>306.62</v>
      </c>
      <c r="K186" s="88">
        <v>14205.48</v>
      </c>
    </row>
    <row r="187" spans="1:11" x14ac:dyDescent="0.2">
      <c r="A187" s="42" t="s">
        <v>534</v>
      </c>
      <c r="B187" s="43" t="s">
        <v>535</v>
      </c>
      <c r="C187" s="44" t="s">
        <v>534</v>
      </c>
      <c r="D187" s="45" t="s">
        <v>535</v>
      </c>
      <c r="E187" s="46" t="s">
        <v>536</v>
      </c>
      <c r="F187" s="47" t="s">
        <v>497</v>
      </c>
      <c r="G187" s="760">
        <v>31</v>
      </c>
      <c r="H187" s="745"/>
      <c r="I187" s="714">
        <v>2.2599999999999999E-2</v>
      </c>
      <c r="J187" s="89">
        <v>307.35000000000002</v>
      </c>
      <c r="K187" s="89">
        <v>14037.02</v>
      </c>
    </row>
    <row r="188" spans="1:11" x14ac:dyDescent="0.2">
      <c r="A188" s="50" t="s">
        <v>93</v>
      </c>
      <c r="B188" s="51" t="s">
        <v>94</v>
      </c>
      <c r="C188" s="52" t="s">
        <v>93</v>
      </c>
      <c r="D188" s="53" t="s">
        <v>94</v>
      </c>
      <c r="E188" s="54" t="s">
        <v>95</v>
      </c>
      <c r="F188" s="55" t="s">
        <v>74</v>
      </c>
      <c r="G188" s="761">
        <v>4</v>
      </c>
      <c r="H188" s="745"/>
      <c r="I188" s="715">
        <v>2.2599999999999999E-2</v>
      </c>
      <c r="J188" s="90">
        <v>307.19</v>
      </c>
      <c r="K188" s="90">
        <v>13899.5</v>
      </c>
    </row>
    <row r="189" spans="1:11" x14ac:dyDescent="0.2">
      <c r="A189" s="22" t="s">
        <v>693</v>
      </c>
      <c r="B189" s="37" t="s">
        <v>694</v>
      </c>
      <c r="C189" s="38" t="s">
        <v>693</v>
      </c>
      <c r="D189" s="24" t="s">
        <v>694</v>
      </c>
      <c r="E189" s="39" t="s">
        <v>695</v>
      </c>
      <c r="F189" s="40" t="s">
        <v>471</v>
      </c>
      <c r="G189" s="758">
        <v>42</v>
      </c>
      <c r="H189" s="745"/>
      <c r="I189" s="712">
        <v>2.2700000000000001E-2</v>
      </c>
      <c r="J189" s="88">
        <v>308.52999999999997</v>
      </c>
      <c r="K189" s="88">
        <v>13915.66</v>
      </c>
    </row>
    <row r="190" spans="1:11" x14ac:dyDescent="0.2">
      <c r="A190" s="42" t="s">
        <v>567</v>
      </c>
      <c r="B190" s="43" t="s">
        <v>568</v>
      </c>
      <c r="C190" s="44" t="s">
        <v>567</v>
      </c>
      <c r="D190" s="45" t="s">
        <v>568</v>
      </c>
      <c r="E190" s="46" t="s">
        <v>569</v>
      </c>
      <c r="F190" s="47" t="s">
        <v>74</v>
      </c>
      <c r="G190" s="760">
        <v>33</v>
      </c>
      <c r="H190" s="745"/>
      <c r="I190" s="714">
        <v>2.2700000000000001E-2</v>
      </c>
      <c r="J190" s="89">
        <v>308.45999999999998</v>
      </c>
      <c r="K190" s="89">
        <v>14419.94</v>
      </c>
    </row>
    <row r="191" spans="1:11" x14ac:dyDescent="0.2">
      <c r="A191" s="22" t="s">
        <v>415</v>
      </c>
      <c r="B191" s="37" t="s">
        <v>416</v>
      </c>
      <c r="C191" s="38" t="s">
        <v>415</v>
      </c>
      <c r="D191" s="24" t="s">
        <v>416</v>
      </c>
      <c r="E191" s="39" t="s">
        <v>417</v>
      </c>
      <c r="F191" s="40" t="s">
        <v>405</v>
      </c>
      <c r="G191" s="758">
        <v>25</v>
      </c>
      <c r="H191" s="745"/>
      <c r="I191" s="712">
        <v>2.2800000000000001E-2</v>
      </c>
      <c r="J191" s="88">
        <v>309.39</v>
      </c>
      <c r="K191" s="88">
        <v>13960.65</v>
      </c>
    </row>
    <row r="192" spans="1:11" x14ac:dyDescent="0.2">
      <c r="A192" s="22" t="s">
        <v>663</v>
      </c>
      <c r="B192" s="37" t="s">
        <v>664</v>
      </c>
      <c r="C192" s="38" t="s">
        <v>663</v>
      </c>
      <c r="D192" s="24" t="s">
        <v>664</v>
      </c>
      <c r="E192" s="39" t="s">
        <v>665</v>
      </c>
      <c r="F192" s="40" t="s">
        <v>74</v>
      </c>
      <c r="G192" s="758">
        <v>38</v>
      </c>
      <c r="H192" s="745"/>
      <c r="I192" s="712">
        <v>2.3E-2</v>
      </c>
      <c r="J192" s="88">
        <v>311.35000000000002</v>
      </c>
      <c r="K192" s="88">
        <v>13848.24</v>
      </c>
    </row>
    <row r="193" spans="1:11" x14ac:dyDescent="0.2">
      <c r="A193" s="22" t="s">
        <v>776</v>
      </c>
      <c r="B193" s="37" t="s">
        <v>777</v>
      </c>
      <c r="C193" s="38" t="s">
        <v>776</v>
      </c>
      <c r="D193" s="24" t="s">
        <v>777</v>
      </c>
      <c r="E193" s="39" t="s">
        <v>778</v>
      </c>
      <c r="F193" s="40" t="s">
        <v>131</v>
      </c>
      <c r="G193" s="758">
        <v>49</v>
      </c>
      <c r="H193" s="745"/>
      <c r="I193" s="712">
        <v>2.3E-2</v>
      </c>
      <c r="J193" s="88">
        <v>311.3</v>
      </c>
      <c r="K193" s="88">
        <v>13846.21</v>
      </c>
    </row>
    <row r="194" spans="1:11" x14ac:dyDescent="0.2">
      <c r="A194" s="22" t="s">
        <v>264</v>
      </c>
      <c r="B194" s="37" t="s">
        <v>265</v>
      </c>
      <c r="C194" s="38" t="s">
        <v>264</v>
      </c>
      <c r="D194" s="24" t="s">
        <v>265</v>
      </c>
      <c r="E194" s="39" t="s">
        <v>266</v>
      </c>
      <c r="F194" s="40" t="s">
        <v>169</v>
      </c>
      <c r="G194" s="758">
        <v>14</v>
      </c>
      <c r="H194" s="745"/>
      <c r="I194" s="712">
        <v>2.3099999999999999E-2</v>
      </c>
      <c r="J194" s="88">
        <v>312.27999999999997</v>
      </c>
      <c r="K194" s="88">
        <v>14120.14</v>
      </c>
    </row>
    <row r="195" spans="1:11" x14ac:dyDescent="0.2">
      <c r="A195" s="22" t="s">
        <v>470</v>
      </c>
      <c r="B195" s="37" t="s">
        <v>471</v>
      </c>
      <c r="C195" s="38" t="s">
        <v>470</v>
      </c>
      <c r="D195" s="24" t="s">
        <v>471</v>
      </c>
      <c r="E195" s="39" t="s">
        <v>472</v>
      </c>
      <c r="F195" s="40" t="s">
        <v>437</v>
      </c>
      <c r="G195" s="758">
        <v>29</v>
      </c>
      <c r="H195" s="745"/>
      <c r="I195" s="712">
        <v>2.3099999999999999E-2</v>
      </c>
      <c r="J195" s="88">
        <v>312.17</v>
      </c>
      <c r="K195" s="88">
        <v>13826.22</v>
      </c>
    </row>
    <row r="196" spans="1:11" x14ac:dyDescent="0.2">
      <c r="A196" s="63" t="s">
        <v>453</v>
      </c>
      <c r="B196" s="64" t="s">
        <v>454</v>
      </c>
      <c r="C196" s="65" t="s">
        <v>453</v>
      </c>
      <c r="D196" s="66" t="s">
        <v>454</v>
      </c>
      <c r="E196" s="67" t="s">
        <v>455</v>
      </c>
      <c r="F196" s="68" t="s">
        <v>437</v>
      </c>
      <c r="G196" s="762">
        <v>27</v>
      </c>
      <c r="H196" s="745"/>
      <c r="I196" s="716">
        <v>2.35E-2</v>
      </c>
      <c r="J196" s="91">
        <v>316.11</v>
      </c>
      <c r="K196" s="91">
        <v>13774.55</v>
      </c>
    </row>
    <row r="197" spans="1:11" x14ac:dyDescent="0.2">
      <c r="A197" s="22" t="s">
        <v>166</v>
      </c>
      <c r="B197" s="37" t="s">
        <v>167</v>
      </c>
      <c r="C197" s="38" t="s">
        <v>166</v>
      </c>
      <c r="D197" s="24" t="s">
        <v>167</v>
      </c>
      <c r="E197" s="39" t="s">
        <v>168</v>
      </c>
      <c r="F197" s="40" t="s">
        <v>169</v>
      </c>
      <c r="G197" s="758">
        <v>7</v>
      </c>
      <c r="H197" s="745"/>
      <c r="I197" s="712">
        <v>2.35E-2</v>
      </c>
      <c r="J197" s="88">
        <v>316.02</v>
      </c>
      <c r="K197" s="88">
        <v>13850.85</v>
      </c>
    </row>
    <row r="198" spans="1:11" x14ac:dyDescent="0.2">
      <c r="A198" s="22" t="s">
        <v>746</v>
      </c>
      <c r="B198" s="37" t="s">
        <v>747</v>
      </c>
      <c r="C198" s="38" t="s">
        <v>746</v>
      </c>
      <c r="D198" s="24" t="s">
        <v>747</v>
      </c>
      <c r="E198" s="39" t="s">
        <v>748</v>
      </c>
      <c r="F198" s="40" t="s">
        <v>131</v>
      </c>
      <c r="G198" s="758">
        <v>47</v>
      </c>
      <c r="H198" s="745"/>
      <c r="I198" s="712">
        <v>2.3599999999999999E-2</v>
      </c>
      <c r="J198" s="88">
        <v>317.08</v>
      </c>
      <c r="K198" s="88">
        <v>13752.68</v>
      </c>
    </row>
    <row r="199" spans="1:11" x14ac:dyDescent="0.2">
      <c r="A199" s="22" t="s">
        <v>147</v>
      </c>
      <c r="B199" s="37" t="s">
        <v>148</v>
      </c>
      <c r="C199" s="60" t="s">
        <v>147</v>
      </c>
      <c r="D199" s="61" t="s">
        <v>148</v>
      </c>
      <c r="E199" s="59" t="s">
        <v>149</v>
      </c>
      <c r="F199" s="62" t="s">
        <v>100</v>
      </c>
      <c r="G199" s="758">
        <v>6</v>
      </c>
      <c r="H199" s="745"/>
      <c r="I199" s="712">
        <v>2.3599999999999999E-2</v>
      </c>
      <c r="J199" s="88">
        <v>316.99</v>
      </c>
      <c r="K199" s="88">
        <v>13793.61</v>
      </c>
    </row>
    <row r="200" spans="1:11" x14ac:dyDescent="0.2">
      <c r="A200" s="22" t="s">
        <v>498</v>
      </c>
      <c r="B200" s="37" t="s">
        <v>499</v>
      </c>
      <c r="C200" s="38" t="s">
        <v>498</v>
      </c>
      <c r="D200" s="24" t="s">
        <v>499</v>
      </c>
      <c r="E200" s="39" t="s">
        <v>500</v>
      </c>
      <c r="F200" s="40" t="s">
        <v>497</v>
      </c>
      <c r="G200" s="758">
        <v>31</v>
      </c>
      <c r="H200" s="745"/>
      <c r="I200" s="712">
        <v>2.3699999999999999E-2</v>
      </c>
      <c r="J200" s="88">
        <v>317.99</v>
      </c>
      <c r="K200" s="88">
        <v>14050.62</v>
      </c>
    </row>
    <row r="201" spans="1:11" x14ac:dyDescent="0.2">
      <c r="A201" s="22" t="s">
        <v>427</v>
      </c>
      <c r="B201" s="37" t="s">
        <v>428</v>
      </c>
      <c r="C201" s="38" t="s">
        <v>427</v>
      </c>
      <c r="D201" s="24" t="s">
        <v>428</v>
      </c>
      <c r="E201" s="39" t="s">
        <v>429</v>
      </c>
      <c r="F201" s="40" t="s">
        <v>405</v>
      </c>
      <c r="G201" s="758">
        <v>26</v>
      </c>
      <c r="H201" s="745"/>
      <c r="I201" s="712">
        <v>2.3699999999999999E-2</v>
      </c>
      <c r="J201" s="88">
        <v>317.88</v>
      </c>
      <c r="K201" s="88">
        <v>14042.23</v>
      </c>
    </row>
    <row r="202" spans="1:11" x14ac:dyDescent="0.2">
      <c r="A202" s="22" t="s">
        <v>456</v>
      </c>
      <c r="B202" s="37" t="s">
        <v>457</v>
      </c>
      <c r="C202" s="38" t="s">
        <v>456</v>
      </c>
      <c r="D202" s="24" t="s">
        <v>457</v>
      </c>
      <c r="E202" s="39" t="s">
        <v>458</v>
      </c>
      <c r="F202" s="40" t="s">
        <v>437</v>
      </c>
      <c r="G202" s="758">
        <v>28</v>
      </c>
      <c r="H202" s="745"/>
      <c r="I202" s="712">
        <v>2.3800000000000002E-2</v>
      </c>
      <c r="J202" s="88">
        <v>318.85000000000002</v>
      </c>
      <c r="K202" s="88">
        <v>13996.41</v>
      </c>
    </row>
    <row r="203" spans="1:11" x14ac:dyDescent="0.2">
      <c r="A203" s="42" t="s">
        <v>267</v>
      </c>
      <c r="B203" s="43" t="s">
        <v>268</v>
      </c>
      <c r="C203" s="44" t="s">
        <v>267</v>
      </c>
      <c r="D203" s="45" t="s">
        <v>268</v>
      </c>
      <c r="E203" s="46" t="s">
        <v>269</v>
      </c>
      <c r="F203" s="47" t="s">
        <v>169</v>
      </c>
      <c r="G203" s="760">
        <v>14</v>
      </c>
      <c r="H203" s="745"/>
      <c r="I203" s="714">
        <v>2.3900000000000001E-2</v>
      </c>
      <c r="J203" s="89">
        <v>319.74</v>
      </c>
      <c r="K203" s="89">
        <v>14510.46</v>
      </c>
    </row>
    <row r="204" spans="1:11" x14ac:dyDescent="0.2">
      <c r="A204" s="22" t="s">
        <v>406</v>
      </c>
      <c r="B204" s="37" t="s">
        <v>407</v>
      </c>
      <c r="C204" s="38" t="s">
        <v>406</v>
      </c>
      <c r="D204" s="24" t="s">
        <v>407</v>
      </c>
      <c r="E204" s="39" t="s">
        <v>408</v>
      </c>
      <c r="F204" s="40" t="s">
        <v>405</v>
      </c>
      <c r="G204" s="758">
        <v>25</v>
      </c>
      <c r="H204" s="745"/>
      <c r="I204" s="712">
        <v>2.4E-2</v>
      </c>
      <c r="J204" s="88">
        <v>320.56</v>
      </c>
      <c r="K204" s="88">
        <v>13696.23</v>
      </c>
    </row>
    <row r="205" spans="1:11" x14ac:dyDescent="0.2">
      <c r="A205" s="22" t="s">
        <v>441</v>
      </c>
      <c r="B205" s="37" t="s">
        <v>442</v>
      </c>
      <c r="C205" s="38" t="s">
        <v>441</v>
      </c>
      <c r="D205" s="24" t="s">
        <v>442</v>
      </c>
      <c r="E205" s="39" t="s">
        <v>443</v>
      </c>
      <c r="F205" s="40" t="s">
        <v>437</v>
      </c>
      <c r="G205" s="758">
        <v>27</v>
      </c>
      <c r="H205" s="745"/>
      <c r="I205" s="712">
        <v>2.4E-2</v>
      </c>
      <c r="J205" s="88">
        <v>320.47000000000003</v>
      </c>
      <c r="K205" s="88">
        <v>13673.49</v>
      </c>
    </row>
    <row r="206" spans="1:11" x14ac:dyDescent="0.2">
      <c r="A206" s="22" t="s">
        <v>368</v>
      </c>
      <c r="B206" s="37" t="s">
        <v>369</v>
      </c>
      <c r="C206" s="38" t="s">
        <v>368</v>
      </c>
      <c r="D206" s="24" t="s">
        <v>369</v>
      </c>
      <c r="E206" s="39" t="s">
        <v>370</v>
      </c>
      <c r="F206" s="40" t="s">
        <v>337</v>
      </c>
      <c r="G206" s="758">
        <v>22</v>
      </c>
      <c r="H206" s="745"/>
      <c r="I206" s="712">
        <v>2.41E-2</v>
      </c>
      <c r="J206" s="88">
        <v>321.66000000000003</v>
      </c>
      <c r="K206" s="88">
        <v>13668.7</v>
      </c>
    </row>
    <row r="207" spans="1:11" x14ac:dyDescent="0.2">
      <c r="A207" s="22" t="s">
        <v>292</v>
      </c>
      <c r="B207" s="37" t="s">
        <v>293</v>
      </c>
      <c r="C207" s="38" t="s">
        <v>292</v>
      </c>
      <c r="D207" s="24" t="s">
        <v>293</v>
      </c>
      <c r="E207" s="39" t="s">
        <v>294</v>
      </c>
      <c r="F207" s="40" t="s">
        <v>177</v>
      </c>
      <c r="G207" s="758">
        <v>18</v>
      </c>
      <c r="H207" s="745"/>
      <c r="I207" s="712">
        <v>2.41E-2</v>
      </c>
      <c r="J207" s="88">
        <v>321.54000000000002</v>
      </c>
      <c r="K207" s="88">
        <v>13693.72</v>
      </c>
    </row>
    <row r="208" spans="1:11" x14ac:dyDescent="0.2">
      <c r="A208" s="22" t="s">
        <v>353</v>
      </c>
      <c r="B208" s="37" t="s">
        <v>354</v>
      </c>
      <c r="C208" s="38" t="s">
        <v>353</v>
      </c>
      <c r="D208" s="24" t="s">
        <v>354</v>
      </c>
      <c r="E208" s="39" t="s">
        <v>355</v>
      </c>
      <c r="F208" s="40" t="s">
        <v>337</v>
      </c>
      <c r="G208" s="758">
        <v>21</v>
      </c>
      <c r="H208" s="745"/>
      <c r="I208" s="712">
        <v>2.4199999999999999E-2</v>
      </c>
      <c r="J208" s="88">
        <v>322.44</v>
      </c>
      <c r="K208" s="88">
        <v>13646.43</v>
      </c>
    </row>
    <row r="209" spans="1:11" x14ac:dyDescent="0.2">
      <c r="A209" s="22" t="s">
        <v>84</v>
      </c>
      <c r="B209" s="37" t="s">
        <v>85</v>
      </c>
      <c r="C209" s="38" t="s">
        <v>84</v>
      </c>
      <c r="D209" s="24" t="s">
        <v>85</v>
      </c>
      <c r="E209" s="39" t="s">
        <v>86</v>
      </c>
      <c r="F209" s="40" t="s">
        <v>10</v>
      </c>
      <c r="G209" s="758">
        <v>4</v>
      </c>
      <c r="H209" s="745"/>
      <c r="I209" s="712">
        <v>2.4400000000000002E-2</v>
      </c>
      <c r="J209" s="88">
        <v>324.45999999999998</v>
      </c>
      <c r="K209" s="88">
        <v>13698.14</v>
      </c>
    </row>
    <row r="210" spans="1:11" x14ac:dyDescent="0.2">
      <c r="A210" s="42" t="s">
        <v>90</v>
      </c>
      <c r="B210" s="43" t="s">
        <v>91</v>
      </c>
      <c r="C210" s="44" t="s">
        <v>90</v>
      </c>
      <c r="D210" s="45" t="s">
        <v>91</v>
      </c>
      <c r="E210" s="46" t="s">
        <v>92</v>
      </c>
      <c r="F210" s="47" t="s">
        <v>74</v>
      </c>
      <c r="G210" s="760">
        <v>4</v>
      </c>
      <c r="H210" s="745"/>
      <c r="I210" s="714">
        <v>2.46E-2</v>
      </c>
      <c r="J210" s="89">
        <v>326.25</v>
      </c>
      <c r="K210" s="89">
        <v>13589.84</v>
      </c>
    </row>
    <row r="211" spans="1:11" x14ac:dyDescent="0.2">
      <c r="A211" s="22" t="s">
        <v>580</v>
      </c>
      <c r="B211" s="37" t="s">
        <v>581</v>
      </c>
      <c r="C211" s="38" t="s">
        <v>580</v>
      </c>
      <c r="D211" s="24" t="s">
        <v>581</v>
      </c>
      <c r="E211" s="39" t="s">
        <v>582</v>
      </c>
      <c r="F211" s="40" t="s">
        <v>497</v>
      </c>
      <c r="G211" s="758">
        <v>34</v>
      </c>
      <c r="H211" s="745"/>
      <c r="I211" s="712">
        <v>2.46E-2</v>
      </c>
      <c r="J211" s="88">
        <v>326.14</v>
      </c>
      <c r="K211" s="88">
        <v>14454.91</v>
      </c>
    </row>
    <row r="212" spans="1:11" x14ac:dyDescent="0.2">
      <c r="A212" s="42" t="s">
        <v>362</v>
      </c>
      <c r="B212" s="43" t="s">
        <v>363</v>
      </c>
      <c r="C212" s="44" t="s">
        <v>362</v>
      </c>
      <c r="D212" s="45" t="s">
        <v>363</v>
      </c>
      <c r="E212" s="46" t="s">
        <v>364</v>
      </c>
      <c r="F212" s="47" t="s">
        <v>337</v>
      </c>
      <c r="G212" s="760">
        <v>21</v>
      </c>
      <c r="H212" s="745"/>
      <c r="I212" s="714">
        <v>2.4899999999999999E-2</v>
      </c>
      <c r="J212" s="89">
        <v>328.81</v>
      </c>
      <c r="K212" s="89">
        <v>13682.68</v>
      </c>
    </row>
    <row r="213" spans="1:11" x14ac:dyDescent="0.2">
      <c r="A213" s="22" t="s">
        <v>586</v>
      </c>
      <c r="B213" s="37" t="s">
        <v>587</v>
      </c>
      <c r="C213" s="38" t="s">
        <v>586</v>
      </c>
      <c r="D213" s="24" t="s">
        <v>587</v>
      </c>
      <c r="E213" s="39" t="s">
        <v>588</v>
      </c>
      <c r="F213" s="40" t="s">
        <v>497</v>
      </c>
      <c r="G213" s="758">
        <v>34</v>
      </c>
      <c r="H213" s="745"/>
      <c r="I213" s="712">
        <v>2.5100000000000001E-2</v>
      </c>
      <c r="J213" s="88">
        <v>330.73</v>
      </c>
      <c r="K213" s="88">
        <v>13507.18</v>
      </c>
    </row>
    <row r="214" spans="1:11" x14ac:dyDescent="0.2">
      <c r="A214" s="22" t="s">
        <v>71</v>
      </c>
      <c r="B214" s="37" t="s">
        <v>72</v>
      </c>
      <c r="C214" s="38" t="s">
        <v>71</v>
      </c>
      <c r="D214" s="24" t="s">
        <v>72</v>
      </c>
      <c r="E214" s="39" t="s">
        <v>73</v>
      </c>
      <c r="F214" s="40" t="s">
        <v>74</v>
      </c>
      <c r="G214" s="758">
        <v>4</v>
      </c>
      <c r="H214" s="745"/>
      <c r="I214" s="712">
        <v>2.52E-2</v>
      </c>
      <c r="J214" s="88">
        <v>331.61</v>
      </c>
      <c r="K214" s="88">
        <v>13490.91</v>
      </c>
    </row>
    <row r="215" spans="1:11" x14ac:dyDescent="0.2">
      <c r="A215" s="22" t="s">
        <v>890</v>
      </c>
      <c r="B215" s="37" t="s">
        <v>891</v>
      </c>
      <c r="C215" s="38" t="s">
        <v>890</v>
      </c>
      <c r="D215" s="24" t="s">
        <v>891</v>
      </c>
      <c r="E215" s="39" t="s">
        <v>892</v>
      </c>
      <c r="F215" s="40" t="s">
        <v>153</v>
      </c>
      <c r="G215" s="758">
        <v>63</v>
      </c>
      <c r="H215" s="745"/>
      <c r="I215" s="713" t="s">
        <v>1420</v>
      </c>
      <c r="J215" s="88" t="s">
        <v>1428</v>
      </c>
      <c r="K215" s="88" t="s">
        <v>1428</v>
      </c>
    </row>
    <row r="216" spans="1:11" x14ac:dyDescent="0.2">
      <c r="A216" s="22" t="s">
        <v>491</v>
      </c>
      <c r="B216" s="37" t="s">
        <v>492</v>
      </c>
      <c r="C216" s="38" t="s">
        <v>491</v>
      </c>
      <c r="D216" s="24" t="s">
        <v>492</v>
      </c>
      <c r="E216" s="39" t="s">
        <v>493</v>
      </c>
      <c r="F216" s="40" t="s">
        <v>177</v>
      </c>
      <c r="G216" s="758">
        <v>31</v>
      </c>
      <c r="H216" s="745"/>
      <c r="I216" s="713" t="s">
        <v>937</v>
      </c>
      <c r="J216" s="103" t="s">
        <v>1428</v>
      </c>
      <c r="K216" s="103" t="s">
        <v>1428</v>
      </c>
    </row>
    <row r="217" spans="1:11" x14ac:dyDescent="0.2">
      <c r="A217" s="22" t="s">
        <v>96</v>
      </c>
      <c r="B217" s="37" t="s">
        <v>97</v>
      </c>
      <c r="C217" s="38" t="s">
        <v>96</v>
      </c>
      <c r="D217" s="24" t="s">
        <v>98</v>
      </c>
      <c r="E217" s="39" t="s">
        <v>99</v>
      </c>
      <c r="F217" s="40" t="s">
        <v>100</v>
      </c>
      <c r="G217" s="758">
        <v>5</v>
      </c>
      <c r="H217" s="745"/>
      <c r="I217" s="712">
        <v>2.6200000000000001E-2</v>
      </c>
      <c r="J217" s="88">
        <v>340.36</v>
      </c>
      <c r="K217" s="88">
        <v>13356.56</v>
      </c>
    </row>
    <row r="218" spans="1:11" x14ac:dyDescent="0.2">
      <c r="A218" s="42" t="s">
        <v>116</v>
      </c>
      <c r="B218" s="43" t="s">
        <v>117</v>
      </c>
      <c r="C218" s="44" t="s">
        <v>116</v>
      </c>
      <c r="D218" s="45" t="s">
        <v>117</v>
      </c>
      <c r="E218" s="46" t="s">
        <v>118</v>
      </c>
      <c r="F218" s="47" t="s">
        <v>100</v>
      </c>
      <c r="G218" s="760">
        <v>5</v>
      </c>
      <c r="H218" s="745"/>
      <c r="I218" s="714">
        <v>2.6700000000000002E-2</v>
      </c>
      <c r="J218" s="89">
        <v>344.72</v>
      </c>
      <c r="K218" s="89">
        <v>13870.91</v>
      </c>
    </row>
    <row r="219" spans="1:11" x14ac:dyDescent="0.2">
      <c r="A219" s="22" t="s">
        <v>846</v>
      </c>
      <c r="B219" s="37" t="s">
        <v>153</v>
      </c>
      <c r="C219" s="38" t="s">
        <v>846</v>
      </c>
      <c r="D219" s="24" t="s">
        <v>153</v>
      </c>
      <c r="E219" s="39" t="s">
        <v>847</v>
      </c>
      <c r="F219" s="40" t="s">
        <v>153</v>
      </c>
      <c r="G219" s="758">
        <v>52</v>
      </c>
      <c r="H219" s="745"/>
      <c r="I219" s="712">
        <v>2.6800000000000001E-2</v>
      </c>
      <c r="J219" s="88">
        <v>345.98</v>
      </c>
      <c r="K219" s="88">
        <v>14077.63</v>
      </c>
    </row>
    <row r="220" spans="1:11" x14ac:dyDescent="0.2">
      <c r="A220" s="22" t="s">
        <v>334</v>
      </c>
      <c r="B220" s="37" t="s">
        <v>335</v>
      </c>
      <c r="C220" s="38" t="s">
        <v>334</v>
      </c>
      <c r="D220" s="24" t="s">
        <v>335</v>
      </c>
      <c r="E220" s="39" t="s">
        <v>336</v>
      </c>
      <c r="F220" s="40" t="s">
        <v>337</v>
      </c>
      <c r="G220" s="758">
        <v>20</v>
      </c>
      <c r="H220" s="745"/>
      <c r="I220" s="712">
        <v>2.7E-2</v>
      </c>
      <c r="J220" s="88">
        <v>347.66</v>
      </c>
      <c r="K220" s="88">
        <v>13626.11</v>
      </c>
    </row>
    <row r="221" spans="1:11" x14ac:dyDescent="0.2">
      <c r="A221" s="22" t="s">
        <v>371</v>
      </c>
      <c r="B221" s="37" t="s">
        <v>372</v>
      </c>
      <c r="C221" s="38" t="s">
        <v>371</v>
      </c>
      <c r="D221" s="24" t="s">
        <v>372</v>
      </c>
      <c r="E221" s="39" t="s">
        <v>373</v>
      </c>
      <c r="F221" s="40" t="s">
        <v>337</v>
      </c>
      <c r="G221" s="758">
        <v>22</v>
      </c>
      <c r="H221" s="745"/>
      <c r="I221" s="712">
        <v>2.7099999999999999E-2</v>
      </c>
      <c r="J221" s="88">
        <v>348.57</v>
      </c>
      <c r="K221" s="88">
        <v>13232.65</v>
      </c>
    </row>
    <row r="222" spans="1:11" x14ac:dyDescent="0.2">
      <c r="A222" s="22" t="s">
        <v>782</v>
      </c>
      <c r="B222" s="37" t="s">
        <v>783</v>
      </c>
      <c r="C222" s="38" t="s">
        <v>782</v>
      </c>
      <c r="D222" s="24" t="s">
        <v>783</v>
      </c>
      <c r="E222" s="39" t="s">
        <v>784</v>
      </c>
      <c r="F222" s="40" t="s">
        <v>100</v>
      </c>
      <c r="G222" s="758">
        <v>49</v>
      </c>
      <c r="H222" s="745"/>
      <c r="I222" s="713" t="s">
        <v>1420</v>
      </c>
      <c r="J222" s="88" t="s">
        <v>1428</v>
      </c>
      <c r="K222" s="88" t="s">
        <v>1428</v>
      </c>
    </row>
    <row r="223" spans="1:11" x14ac:dyDescent="0.2">
      <c r="A223" s="22" t="s">
        <v>648</v>
      </c>
      <c r="B223" s="37" t="s">
        <v>649</v>
      </c>
      <c r="C223" s="38" t="s">
        <v>648</v>
      </c>
      <c r="D223" s="24" t="s">
        <v>649</v>
      </c>
      <c r="E223" s="39" t="s">
        <v>650</v>
      </c>
      <c r="F223" s="40" t="s">
        <v>74</v>
      </c>
      <c r="G223" s="758">
        <v>37</v>
      </c>
      <c r="H223" s="745"/>
      <c r="I223" s="712">
        <v>2.7199999999999998E-2</v>
      </c>
      <c r="J223" s="88">
        <v>349.17</v>
      </c>
      <c r="K223" s="88">
        <v>13525.28</v>
      </c>
    </row>
    <row r="224" spans="1:11" x14ac:dyDescent="0.2">
      <c r="A224" s="22" t="s">
        <v>338</v>
      </c>
      <c r="B224" s="37" t="s">
        <v>339</v>
      </c>
      <c r="C224" s="38" t="s">
        <v>338</v>
      </c>
      <c r="D224" s="24" t="s">
        <v>339</v>
      </c>
      <c r="E224" s="39" t="s">
        <v>340</v>
      </c>
      <c r="F224" s="40" t="s">
        <v>337</v>
      </c>
      <c r="G224" s="758">
        <v>20</v>
      </c>
      <c r="H224" s="745"/>
      <c r="I224" s="712">
        <v>2.7400000000000001E-2</v>
      </c>
      <c r="J224" s="88">
        <v>350.96</v>
      </c>
      <c r="K224" s="88">
        <v>13198.28</v>
      </c>
    </row>
    <row r="225" spans="1:11" x14ac:dyDescent="0.2">
      <c r="A225" s="22" t="s">
        <v>622</v>
      </c>
      <c r="B225" s="37" t="s">
        <v>169</v>
      </c>
      <c r="C225" s="38" t="s">
        <v>622</v>
      </c>
      <c r="D225" s="24" t="s">
        <v>169</v>
      </c>
      <c r="E225" s="39" t="s">
        <v>623</v>
      </c>
      <c r="F225" s="40" t="s">
        <v>74</v>
      </c>
      <c r="G225" s="758">
        <v>36</v>
      </c>
      <c r="H225" s="745"/>
      <c r="I225" s="712">
        <v>2.75E-2</v>
      </c>
      <c r="J225" s="88">
        <v>352.01</v>
      </c>
      <c r="K225" s="88">
        <v>13623.17</v>
      </c>
    </row>
    <row r="226" spans="1:11" x14ac:dyDescent="0.2">
      <c r="A226" s="22" t="s">
        <v>468</v>
      </c>
      <c r="B226" s="37" t="s">
        <v>437</v>
      </c>
      <c r="C226" s="38" t="s">
        <v>468</v>
      </c>
      <c r="D226" s="24" t="s">
        <v>437</v>
      </c>
      <c r="E226" s="39" t="s">
        <v>469</v>
      </c>
      <c r="F226" s="40" t="s">
        <v>437</v>
      </c>
      <c r="G226" s="758">
        <v>29</v>
      </c>
      <c r="H226" s="745"/>
      <c r="I226" s="712">
        <v>2.75E-2</v>
      </c>
      <c r="J226" s="88">
        <v>351.75</v>
      </c>
      <c r="K226" s="88">
        <v>13142.67</v>
      </c>
    </row>
    <row r="227" spans="1:11" x14ac:dyDescent="0.2">
      <c r="A227" s="22" t="s">
        <v>277</v>
      </c>
      <c r="B227" s="37" t="s">
        <v>278</v>
      </c>
      <c r="C227" s="38" t="s">
        <v>277</v>
      </c>
      <c r="D227" s="24" t="s">
        <v>278</v>
      </c>
      <c r="E227" s="39" t="s">
        <v>279</v>
      </c>
      <c r="F227" s="40" t="s">
        <v>169</v>
      </c>
      <c r="G227" s="758">
        <v>17</v>
      </c>
      <c r="H227" s="745"/>
      <c r="I227" s="712">
        <v>2.75E-2</v>
      </c>
      <c r="J227" s="88">
        <v>351.64</v>
      </c>
      <c r="K227" s="88">
        <v>13248.45</v>
      </c>
    </row>
    <row r="228" spans="1:11" x14ac:dyDescent="0.2">
      <c r="A228" s="22" t="s">
        <v>433</v>
      </c>
      <c r="B228" s="37" t="s">
        <v>434</v>
      </c>
      <c r="C228" s="38" t="s">
        <v>433</v>
      </c>
      <c r="D228" s="24" t="s">
        <v>435</v>
      </c>
      <c r="E228" s="39" t="s">
        <v>436</v>
      </c>
      <c r="F228" s="40" t="s">
        <v>437</v>
      </c>
      <c r="G228" s="758">
        <v>27</v>
      </c>
      <c r="H228" s="745"/>
      <c r="I228" s="712">
        <v>2.76E-2</v>
      </c>
      <c r="J228" s="88">
        <v>352.49</v>
      </c>
      <c r="K228" s="88">
        <v>14192.12</v>
      </c>
    </row>
    <row r="229" spans="1:11" x14ac:dyDescent="0.2">
      <c r="A229" s="22" t="s">
        <v>380</v>
      </c>
      <c r="B229" s="37" t="s">
        <v>381</v>
      </c>
      <c r="C229" s="38" t="s">
        <v>380</v>
      </c>
      <c r="D229" s="24" t="s">
        <v>381</v>
      </c>
      <c r="E229" s="39" t="s">
        <v>382</v>
      </c>
      <c r="F229" s="40" t="s">
        <v>337</v>
      </c>
      <c r="G229" s="758">
        <v>23</v>
      </c>
      <c r="H229" s="745"/>
      <c r="I229" s="712">
        <v>2.7799999999999998E-2</v>
      </c>
      <c r="J229" s="88">
        <v>354.55</v>
      </c>
      <c r="K229" s="88">
        <v>13126.08</v>
      </c>
    </row>
    <row r="230" spans="1:11" x14ac:dyDescent="0.2">
      <c r="A230" s="22" t="s">
        <v>359</v>
      </c>
      <c r="B230" s="37" t="s">
        <v>360</v>
      </c>
      <c r="C230" s="38" t="s">
        <v>359</v>
      </c>
      <c r="D230" s="24" t="s">
        <v>360</v>
      </c>
      <c r="E230" s="39" t="s">
        <v>361</v>
      </c>
      <c r="F230" s="40" t="s">
        <v>337</v>
      </c>
      <c r="G230" s="758">
        <v>21</v>
      </c>
      <c r="H230" s="745"/>
      <c r="I230" s="712">
        <v>2.7900000000000001E-2</v>
      </c>
      <c r="J230" s="88">
        <v>355.19</v>
      </c>
      <c r="K230" s="88">
        <v>13144.9</v>
      </c>
    </row>
    <row r="231" spans="1:11" x14ac:dyDescent="0.2">
      <c r="A231" s="22" t="s">
        <v>513</v>
      </c>
      <c r="B231" s="37" t="s">
        <v>514</v>
      </c>
      <c r="C231" s="38" t="s">
        <v>513</v>
      </c>
      <c r="D231" s="24" t="s">
        <v>514</v>
      </c>
      <c r="E231" s="39" t="s">
        <v>515</v>
      </c>
      <c r="F231" s="40" t="s">
        <v>497</v>
      </c>
      <c r="G231" s="758">
        <v>31</v>
      </c>
      <c r="H231" s="745"/>
      <c r="I231" s="712">
        <v>2.81E-2</v>
      </c>
      <c r="J231" s="88">
        <v>356.75</v>
      </c>
      <c r="K231" s="88">
        <v>13052.49</v>
      </c>
    </row>
    <row r="232" spans="1:11" x14ac:dyDescent="0.2">
      <c r="A232" s="22" t="s">
        <v>78</v>
      </c>
      <c r="B232" s="37" t="s">
        <v>79</v>
      </c>
      <c r="C232" s="38" t="s">
        <v>78</v>
      </c>
      <c r="D232" s="24" t="s">
        <v>79</v>
      </c>
      <c r="E232" s="39" t="s">
        <v>80</v>
      </c>
      <c r="F232" s="40" t="s">
        <v>74</v>
      </c>
      <c r="G232" s="758">
        <v>4</v>
      </c>
      <c r="H232" s="745"/>
      <c r="I232" s="712">
        <v>2.8199999999999999E-2</v>
      </c>
      <c r="J232" s="88">
        <v>357.89</v>
      </c>
      <c r="K232" s="88">
        <v>13377.13</v>
      </c>
    </row>
    <row r="233" spans="1:11" x14ac:dyDescent="0.2">
      <c r="A233" s="22" t="s">
        <v>316</v>
      </c>
      <c r="B233" s="37" t="s">
        <v>317</v>
      </c>
      <c r="C233" s="38" t="s">
        <v>316</v>
      </c>
      <c r="D233" s="24" t="s">
        <v>317</v>
      </c>
      <c r="E233" s="39" t="s">
        <v>318</v>
      </c>
      <c r="F233" s="40" t="s">
        <v>177</v>
      </c>
      <c r="G233" s="758">
        <v>19</v>
      </c>
      <c r="H233" s="745"/>
      <c r="I233" s="713" t="s">
        <v>937</v>
      </c>
      <c r="J233" s="103" t="s">
        <v>1428</v>
      </c>
      <c r="K233" s="103" t="s">
        <v>1428</v>
      </c>
    </row>
    <row r="234" spans="1:11" x14ac:dyDescent="0.2">
      <c r="A234" s="22" t="s">
        <v>589</v>
      </c>
      <c r="B234" s="37" t="s">
        <v>590</v>
      </c>
      <c r="C234" s="38" t="s">
        <v>589</v>
      </c>
      <c r="D234" s="24" t="s">
        <v>590</v>
      </c>
      <c r="E234" s="39" t="s">
        <v>591</v>
      </c>
      <c r="F234" s="40" t="s">
        <v>497</v>
      </c>
      <c r="G234" s="758">
        <v>34</v>
      </c>
      <c r="H234" s="745"/>
      <c r="I234" s="712">
        <v>2.9700000000000001E-2</v>
      </c>
      <c r="J234" s="88">
        <v>369.94</v>
      </c>
      <c r="K234" s="88">
        <v>12825.85</v>
      </c>
    </row>
    <row r="235" spans="1:11" x14ac:dyDescent="0.2">
      <c r="A235" s="22" t="s">
        <v>630</v>
      </c>
      <c r="B235" s="37" t="s">
        <v>631</v>
      </c>
      <c r="C235" s="38" t="s">
        <v>630</v>
      </c>
      <c r="D235" s="24" t="s">
        <v>631</v>
      </c>
      <c r="E235" s="39" t="s">
        <v>632</v>
      </c>
      <c r="F235" s="40" t="s">
        <v>74</v>
      </c>
      <c r="G235" s="758">
        <v>36</v>
      </c>
      <c r="H235" s="745"/>
      <c r="I235" s="713" t="s">
        <v>937</v>
      </c>
      <c r="J235" s="103" t="s">
        <v>1428</v>
      </c>
      <c r="K235" s="103" t="s">
        <v>1428</v>
      </c>
    </row>
    <row r="236" spans="1:11" x14ac:dyDescent="0.2">
      <c r="A236" s="22" t="s">
        <v>473</v>
      </c>
      <c r="B236" s="37" t="s">
        <v>474</v>
      </c>
      <c r="C236" s="38" t="s">
        <v>473</v>
      </c>
      <c r="D236" s="24" t="s">
        <v>474</v>
      </c>
      <c r="E236" s="39" t="s">
        <v>475</v>
      </c>
      <c r="F236" s="40" t="s">
        <v>437</v>
      </c>
      <c r="G236" s="758">
        <v>29</v>
      </c>
      <c r="H236" s="745"/>
      <c r="I236" s="712">
        <v>0.03</v>
      </c>
      <c r="J236" s="88">
        <v>372.67</v>
      </c>
      <c r="K236" s="88">
        <v>13630.28</v>
      </c>
    </row>
    <row r="237" spans="1:11" x14ac:dyDescent="0.2">
      <c r="A237" s="22" t="s">
        <v>516</v>
      </c>
      <c r="B237" s="37" t="s">
        <v>517</v>
      </c>
      <c r="C237" s="38" t="s">
        <v>516</v>
      </c>
      <c r="D237" s="24" t="s">
        <v>517</v>
      </c>
      <c r="E237" s="39" t="s">
        <v>518</v>
      </c>
      <c r="F237" s="40" t="s">
        <v>497</v>
      </c>
      <c r="G237" s="758">
        <v>31</v>
      </c>
      <c r="H237" s="745"/>
      <c r="I237" s="712">
        <v>3.0599999999999999E-2</v>
      </c>
      <c r="J237" s="88">
        <v>377.46</v>
      </c>
      <c r="K237" s="88">
        <v>12712.71</v>
      </c>
    </row>
    <row r="238" spans="1:11" x14ac:dyDescent="0.2">
      <c r="A238" s="22" t="s">
        <v>356</v>
      </c>
      <c r="B238" s="37" t="s">
        <v>357</v>
      </c>
      <c r="C238" s="38" t="s">
        <v>356</v>
      </c>
      <c r="D238" s="24" t="s">
        <v>357</v>
      </c>
      <c r="E238" s="39" t="s">
        <v>358</v>
      </c>
      <c r="F238" s="40" t="s">
        <v>337</v>
      </c>
      <c r="G238" s="758">
        <v>21</v>
      </c>
      <c r="H238" s="745"/>
      <c r="I238" s="712">
        <v>3.0700000000000002E-2</v>
      </c>
      <c r="J238" s="88">
        <v>377.95</v>
      </c>
      <c r="K238" s="88">
        <v>12688.99</v>
      </c>
    </row>
    <row r="239" spans="1:11" x14ac:dyDescent="0.2">
      <c r="A239" s="22" t="s">
        <v>619</v>
      </c>
      <c r="B239" s="37" t="s">
        <v>620</v>
      </c>
      <c r="C239" s="38" t="s">
        <v>619</v>
      </c>
      <c r="D239" s="24" t="s">
        <v>620</v>
      </c>
      <c r="E239" s="39" t="s">
        <v>621</v>
      </c>
      <c r="F239" s="40" t="s">
        <v>74</v>
      </c>
      <c r="G239" s="758">
        <v>36</v>
      </c>
      <c r="H239" s="745"/>
      <c r="I239" s="712">
        <v>3.1E-2</v>
      </c>
      <c r="J239" s="88">
        <v>380.51</v>
      </c>
      <c r="K239" s="88">
        <v>12830.84</v>
      </c>
    </row>
    <row r="240" spans="1:11" x14ac:dyDescent="0.2">
      <c r="A240" s="22" t="s">
        <v>573</v>
      </c>
      <c r="B240" s="37" t="s">
        <v>574</v>
      </c>
      <c r="C240" s="38" t="s">
        <v>573</v>
      </c>
      <c r="D240" s="24" t="s">
        <v>575</v>
      </c>
      <c r="E240" s="39" t="s">
        <v>576</v>
      </c>
      <c r="F240" s="40" t="s">
        <v>497</v>
      </c>
      <c r="G240" s="758">
        <v>34</v>
      </c>
      <c r="H240" s="745"/>
      <c r="I240" s="712">
        <v>3.1E-2</v>
      </c>
      <c r="J240" s="88">
        <v>380.48</v>
      </c>
      <c r="K240" s="88">
        <v>12654.01</v>
      </c>
    </row>
    <row r="241" spans="1:11" x14ac:dyDescent="0.2">
      <c r="A241" s="22" t="s">
        <v>462</v>
      </c>
      <c r="B241" s="37" t="s">
        <v>463</v>
      </c>
      <c r="C241" s="38" t="s">
        <v>462</v>
      </c>
      <c r="D241" s="24" t="s">
        <v>463</v>
      </c>
      <c r="E241" s="39" t="s">
        <v>464</v>
      </c>
      <c r="F241" s="40" t="s">
        <v>437</v>
      </c>
      <c r="G241" s="758">
        <v>28</v>
      </c>
      <c r="H241" s="745"/>
      <c r="I241" s="712">
        <v>3.1099999999999999E-2</v>
      </c>
      <c r="J241" s="88">
        <v>381.41</v>
      </c>
      <c r="K241" s="88">
        <v>13383.98</v>
      </c>
    </row>
    <row r="242" spans="1:11" x14ac:dyDescent="0.2">
      <c r="A242" s="22" t="s">
        <v>107</v>
      </c>
      <c r="B242" s="37" t="s">
        <v>108</v>
      </c>
      <c r="C242" s="38" t="s">
        <v>107</v>
      </c>
      <c r="D242" s="24" t="s">
        <v>108</v>
      </c>
      <c r="E242" s="39" t="s">
        <v>109</v>
      </c>
      <c r="F242" s="40" t="s">
        <v>100</v>
      </c>
      <c r="G242" s="758">
        <v>5</v>
      </c>
      <c r="H242" s="745"/>
      <c r="I242" s="712">
        <v>3.1399999999999997E-2</v>
      </c>
      <c r="J242" s="88">
        <v>383.44</v>
      </c>
      <c r="K242" s="88">
        <v>12647.22</v>
      </c>
    </row>
    <row r="243" spans="1:11" x14ac:dyDescent="0.2">
      <c r="A243" s="22" t="s">
        <v>504</v>
      </c>
      <c r="B243" s="37" t="s">
        <v>505</v>
      </c>
      <c r="C243" s="38" t="s">
        <v>504</v>
      </c>
      <c r="D243" s="24" t="s">
        <v>505</v>
      </c>
      <c r="E243" s="39" t="s">
        <v>506</v>
      </c>
      <c r="F243" s="40" t="s">
        <v>497</v>
      </c>
      <c r="G243" s="758">
        <v>31</v>
      </c>
      <c r="H243" s="745"/>
      <c r="I243" s="712">
        <v>3.15E-2</v>
      </c>
      <c r="J243" s="88">
        <v>384.26</v>
      </c>
      <c r="K243" s="88">
        <v>12582.94</v>
      </c>
    </row>
    <row r="244" spans="1:11" x14ac:dyDescent="0.2">
      <c r="A244" s="22" t="s">
        <v>522</v>
      </c>
      <c r="B244" s="37" t="s">
        <v>523</v>
      </c>
      <c r="C244" s="38" t="s">
        <v>522</v>
      </c>
      <c r="D244" s="24" t="s">
        <v>523</v>
      </c>
      <c r="E244" s="39" t="s">
        <v>524</v>
      </c>
      <c r="F244" s="40" t="s">
        <v>497</v>
      </c>
      <c r="G244" s="758">
        <v>31</v>
      </c>
      <c r="H244" s="745"/>
      <c r="I244" s="712">
        <v>3.1600000000000003E-2</v>
      </c>
      <c r="J244" s="88">
        <v>385.11</v>
      </c>
      <c r="K244" s="88">
        <v>12590.52</v>
      </c>
    </row>
    <row r="245" spans="1:11" x14ac:dyDescent="0.2">
      <c r="A245" s="22" t="s">
        <v>800</v>
      </c>
      <c r="B245" s="37" t="s">
        <v>801</v>
      </c>
      <c r="C245" s="38" t="s">
        <v>800</v>
      </c>
      <c r="D245" s="24" t="s">
        <v>801</v>
      </c>
      <c r="E245" s="39" t="s">
        <v>802</v>
      </c>
      <c r="F245" s="40" t="s">
        <v>10</v>
      </c>
      <c r="G245" s="758">
        <v>50</v>
      </c>
      <c r="H245" s="745"/>
      <c r="I245" s="713" t="s">
        <v>937</v>
      </c>
      <c r="J245" s="103" t="s">
        <v>1428</v>
      </c>
      <c r="K245" s="103" t="s">
        <v>1428</v>
      </c>
    </row>
    <row r="246" spans="1:11" x14ac:dyDescent="0.2">
      <c r="A246" s="22" t="s">
        <v>211</v>
      </c>
      <c r="B246" s="37" t="s">
        <v>212</v>
      </c>
      <c r="C246" s="38" t="s">
        <v>211</v>
      </c>
      <c r="D246" s="24" t="s">
        <v>212</v>
      </c>
      <c r="E246" s="39" t="s">
        <v>213</v>
      </c>
      <c r="F246" s="40" t="s">
        <v>173</v>
      </c>
      <c r="G246" s="758">
        <v>11</v>
      </c>
      <c r="H246" s="745"/>
      <c r="I246" s="712">
        <v>3.27E-2</v>
      </c>
      <c r="J246" s="88">
        <v>393.61</v>
      </c>
      <c r="K246" s="88">
        <v>12555.23</v>
      </c>
    </row>
    <row r="247" spans="1:11" x14ac:dyDescent="0.2">
      <c r="A247" s="22" t="s">
        <v>365</v>
      </c>
      <c r="B247" s="37" t="s">
        <v>366</v>
      </c>
      <c r="C247" s="38" t="s">
        <v>365</v>
      </c>
      <c r="D247" s="24" t="s">
        <v>366</v>
      </c>
      <c r="E247" s="39" t="s">
        <v>367</v>
      </c>
      <c r="F247" s="40" t="s">
        <v>337</v>
      </c>
      <c r="G247" s="758">
        <v>22</v>
      </c>
      <c r="H247" s="745"/>
      <c r="I247" s="712">
        <v>3.2800000000000003E-2</v>
      </c>
      <c r="J247" s="88">
        <v>394.25</v>
      </c>
      <c r="K247" s="88">
        <v>12629.58</v>
      </c>
    </row>
    <row r="248" spans="1:11" x14ac:dyDescent="0.2">
      <c r="A248" s="22" t="s">
        <v>286</v>
      </c>
      <c r="B248" s="37" t="s">
        <v>287</v>
      </c>
      <c r="C248" s="38" t="s">
        <v>286</v>
      </c>
      <c r="D248" s="24" t="s">
        <v>287</v>
      </c>
      <c r="E248" s="39" t="s">
        <v>288</v>
      </c>
      <c r="F248" s="40" t="s">
        <v>177</v>
      </c>
      <c r="G248" s="758">
        <v>18</v>
      </c>
      <c r="H248" s="745"/>
      <c r="I248" s="713" t="s">
        <v>937</v>
      </c>
      <c r="J248" s="88" t="s">
        <v>1428</v>
      </c>
      <c r="K248" s="88" t="s">
        <v>1428</v>
      </c>
    </row>
    <row r="249" spans="1:11" x14ac:dyDescent="0.2">
      <c r="A249" s="22" t="s">
        <v>377</v>
      </c>
      <c r="B249" s="37" t="s">
        <v>378</v>
      </c>
      <c r="C249" s="38" t="s">
        <v>377</v>
      </c>
      <c r="D249" s="24" t="s">
        <v>378</v>
      </c>
      <c r="E249" s="39" t="s">
        <v>379</v>
      </c>
      <c r="F249" s="40" t="s">
        <v>337</v>
      </c>
      <c r="G249" s="758">
        <v>23</v>
      </c>
      <c r="H249" s="745"/>
      <c r="I249" s="712">
        <v>3.3399999999999999E-2</v>
      </c>
      <c r="J249" s="88">
        <v>398.76</v>
      </c>
      <c r="K249" s="88">
        <v>13024.3</v>
      </c>
    </row>
    <row r="250" spans="1:11" x14ac:dyDescent="0.2">
      <c r="A250" s="42" t="s">
        <v>884</v>
      </c>
      <c r="B250" s="43" t="s">
        <v>885</v>
      </c>
      <c r="C250" s="44" t="s">
        <v>884</v>
      </c>
      <c r="D250" s="45" t="s">
        <v>885</v>
      </c>
      <c r="E250" s="46" t="s">
        <v>886</v>
      </c>
      <c r="F250" s="47" t="s">
        <v>471</v>
      </c>
      <c r="G250" s="760">
        <v>61</v>
      </c>
      <c r="H250" s="745"/>
      <c r="I250" s="714">
        <v>3.3599999999999998E-2</v>
      </c>
      <c r="J250" s="89">
        <v>400.41</v>
      </c>
      <c r="K250" s="89">
        <v>12874.82</v>
      </c>
    </row>
    <row r="251" spans="1:11" x14ac:dyDescent="0.2">
      <c r="A251" s="22" t="s">
        <v>558</v>
      </c>
      <c r="B251" s="37" t="s">
        <v>559</v>
      </c>
      <c r="C251" s="38" t="s">
        <v>558</v>
      </c>
      <c r="D251" s="24" t="s">
        <v>559</v>
      </c>
      <c r="E251" s="39" t="s">
        <v>560</v>
      </c>
      <c r="F251" s="40" t="s">
        <v>74</v>
      </c>
      <c r="G251" s="758">
        <v>33</v>
      </c>
      <c r="H251" s="745"/>
      <c r="I251" s="713" t="s">
        <v>937</v>
      </c>
      <c r="J251" s="103" t="s">
        <v>1428</v>
      </c>
      <c r="K251" s="103" t="s">
        <v>1428</v>
      </c>
    </row>
    <row r="252" spans="1:11" x14ac:dyDescent="0.2">
      <c r="A252" s="22" t="s">
        <v>785</v>
      </c>
      <c r="B252" s="37" t="s">
        <v>786</v>
      </c>
      <c r="C252" s="38" t="s">
        <v>785</v>
      </c>
      <c r="D252" s="24" t="s">
        <v>786</v>
      </c>
      <c r="E252" s="39" t="s">
        <v>787</v>
      </c>
      <c r="F252" s="40" t="s">
        <v>100</v>
      </c>
      <c r="G252" s="758">
        <v>49</v>
      </c>
      <c r="H252" s="745"/>
      <c r="I252" s="712">
        <v>3.4500000000000003E-2</v>
      </c>
      <c r="J252" s="88">
        <v>406.74</v>
      </c>
      <c r="K252" s="88">
        <v>12208.17</v>
      </c>
    </row>
    <row r="253" spans="1:11" x14ac:dyDescent="0.2">
      <c r="A253" s="22" t="s">
        <v>205</v>
      </c>
      <c r="B253" s="37" t="s">
        <v>206</v>
      </c>
      <c r="C253" s="38" t="s">
        <v>205</v>
      </c>
      <c r="D253" s="24" t="s">
        <v>206</v>
      </c>
      <c r="E253" s="39" t="s">
        <v>207</v>
      </c>
      <c r="F253" s="40" t="s">
        <v>173</v>
      </c>
      <c r="G253" s="758">
        <v>9</v>
      </c>
      <c r="H253" s="745"/>
      <c r="I253" s="712">
        <v>3.5099999999999999E-2</v>
      </c>
      <c r="J253" s="88">
        <v>411.1</v>
      </c>
      <c r="K253" s="88">
        <v>12190.77</v>
      </c>
    </row>
    <row r="254" spans="1:11" x14ac:dyDescent="0.2">
      <c r="A254" s="22" t="s">
        <v>501</v>
      </c>
      <c r="B254" s="37" t="s">
        <v>502</v>
      </c>
      <c r="C254" s="38" t="s">
        <v>501</v>
      </c>
      <c r="D254" s="24" t="s">
        <v>502</v>
      </c>
      <c r="E254" s="39" t="s">
        <v>503</v>
      </c>
      <c r="F254" s="40" t="s">
        <v>497</v>
      </c>
      <c r="G254" s="758">
        <v>31</v>
      </c>
      <c r="H254" s="745"/>
      <c r="I254" s="712">
        <v>3.56E-2</v>
      </c>
      <c r="J254" s="88">
        <v>414.55</v>
      </c>
      <c r="K254" s="88">
        <v>12059.25</v>
      </c>
    </row>
    <row r="255" spans="1:11" x14ac:dyDescent="0.2">
      <c r="A255" s="22" t="s">
        <v>878</v>
      </c>
      <c r="B255" s="37" t="s">
        <v>879</v>
      </c>
      <c r="C255" s="38" t="s">
        <v>878</v>
      </c>
      <c r="D255" s="24" t="s">
        <v>879</v>
      </c>
      <c r="E255" s="39" t="s">
        <v>880</v>
      </c>
      <c r="F255" s="40" t="s">
        <v>471</v>
      </c>
      <c r="G255" s="758">
        <v>61</v>
      </c>
      <c r="H255" s="745"/>
      <c r="I255" s="712">
        <v>3.6999999999999998E-2</v>
      </c>
      <c r="J255" s="88">
        <v>424.44</v>
      </c>
      <c r="K255" s="88">
        <v>11920.02</v>
      </c>
    </row>
    <row r="256" spans="1:11" x14ac:dyDescent="0.2">
      <c r="A256" s="22" t="s">
        <v>881</v>
      </c>
      <c r="B256" s="37" t="s">
        <v>882</v>
      </c>
      <c r="C256" s="38" t="s">
        <v>881</v>
      </c>
      <c r="D256" s="24" t="s">
        <v>882</v>
      </c>
      <c r="E256" s="39" t="s">
        <v>883</v>
      </c>
      <c r="F256" s="40" t="s">
        <v>471</v>
      </c>
      <c r="G256" s="758">
        <v>61</v>
      </c>
      <c r="H256" s="745"/>
      <c r="I256" s="712">
        <v>3.7100000000000001E-2</v>
      </c>
      <c r="J256" s="88">
        <v>425.06</v>
      </c>
      <c r="K256" s="88">
        <v>12019.71</v>
      </c>
    </row>
    <row r="257" spans="1:11" x14ac:dyDescent="0.2">
      <c r="A257" s="22" t="s">
        <v>348</v>
      </c>
      <c r="B257" s="37" t="s">
        <v>349</v>
      </c>
      <c r="C257" s="38" t="s">
        <v>348</v>
      </c>
      <c r="D257" s="24" t="s">
        <v>349</v>
      </c>
      <c r="E257" s="39" t="s">
        <v>350</v>
      </c>
      <c r="F257" s="40" t="s">
        <v>337</v>
      </c>
      <c r="G257" s="758">
        <v>20</v>
      </c>
      <c r="H257" s="745"/>
      <c r="I257" s="712">
        <v>3.7999999999999999E-2</v>
      </c>
      <c r="J257" s="88">
        <v>431.24</v>
      </c>
      <c r="K257" s="88">
        <v>12176.81</v>
      </c>
    </row>
    <row r="258" spans="1:11" x14ac:dyDescent="0.2">
      <c r="A258" s="22" t="s">
        <v>138</v>
      </c>
      <c r="B258" s="37" t="s">
        <v>139</v>
      </c>
      <c r="C258" s="60" t="s">
        <v>138</v>
      </c>
      <c r="D258" s="61" t="s">
        <v>139</v>
      </c>
      <c r="E258" s="59" t="s">
        <v>140</v>
      </c>
      <c r="F258" s="62" t="s">
        <v>74</v>
      </c>
      <c r="G258" s="758">
        <v>6</v>
      </c>
      <c r="H258" s="745"/>
      <c r="I258" s="712">
        <v>3.8800000000000001E-2</v>
      </c>
      <c r="J258" s="88">
        <v>436.69</v>
      </c>
      <c r="K258" s="88">
        <v>11729.96</v>
      </c>
    </row>
    <row r="259" spans="1:11" x14ac:dyDescent="0.2">
      <c r="A259" s="22" t="s">
        <v>510</v>
      </c>
      <c r="B259" s="37" t="s">
        <v>511</v>
      </c>
      <c r="C259" s="38" t="s">
        <v>510</v>
      </c>
      <c r="D259" s="24" t="s">
        <v>511</v>
      </c>
      <c r="E259" s="39" t="s">
        <v>512</v>
      </c>
      <c r="F259" s="40" t="s">
        <v>497</v>
      </c>
      <c r="G259" s="758">
        <v>31</v>
      </c>
      <c r="H259" s="745"/>
      <c r="I259" s="712">
        <v>3.8899999999999997E-2</v>
      </c>
      <c r="J259" s="88">
        <v>437.32</v>
      </c>
      <c r="K259" s="88">
        <v>11815.32</v>
      </c>
    </row>
    <row r="260" spans="1:11" x14ac:dyDescent="0.2">
      <c r="A260" s="22" t="s">
        <v>779</v>
      </c>
      <c r="B260" s="37" t="s">
        <v>780</v>
      </c>
      <c r="C260" s="38" t="s">
        <v>779</v>
      </c>
      <c r="D260" s="24" t="s">
        <v>780</v>
      </c>
      <c r="E260" s="39" t="s">
        <v>781</v>
      </c>
      <c r="F260" s="40" t="s">
        <v>100</v>
      </c>
      <c r="G260" s="758">
        <v>49</v>
      </c>
      <c r="H260" s="745"/>
      <c r="I260" s="713" t="s">
        <v>937</v>
      </c>
      <c r="J260" s="103" t="s">
        <v>1428</v>
      </c>
      <c r="K260" s="103" t="s">
        <v>1428</v>
      </c>
    </row>
    <row r="261" spans="1:11" x14ac:dyDescent="0.2">
      <c r="A261" s="22" t="s">
        <v>494</v>
      </c>
      <c r="B261" s="37" t="s">
        <v>495</v>
      </c>
      <c r="C261" s="38" t="s">
        <v>494</v>
      </c>
      <c r="D261" s="24" t="s">
        <v>495</v>
      </c>
      <c r="E261" s="39" t="s">
        <v>496</v>
      </c>
      <c r="F261" s="40" t="s">
        <v>497</v>
      </c>
      <c r="G261" s="758">
        <v>31</v>
      </c>
      <c r="H261" s="745"/>
      <c r="I261" s="712">
        <v>4.0300000000000002E-2</v>
      </c>
      <c r="J261" s="88">
        <v>446.3</v>
      </c>
      <c r="K261" s="88">
        <v>11569.5</v>
      </c>
    </row>
    <row r="262" spans="1:11" x14ac:dyDescent="0.2">
      <c r="A262" s="22" t="s">
        <v>345</v>
      </c>
      <c r="B262" s="37" t="s">
        <v>346</v>
      </c>
      <c r="C262" s="38" t="s">
        <v>345</v>
      </c>
      <c r="D262" s="24" t="s">
        <v>346</v>
      </c>
      <c r="E262" s="39" t="s">
        <v>347</v>
      </c>
      <c r="F262" s="40" t="s">
        <v>337</v>
      </c>
      <c r="G262" s="758">
        <v>20</v>
      </c>
      <c r="H262" s="745"/>
      <c r="I262" s="712">
        <v>4.0800000000000003E-2</v>
      </c>
      <c r="J262" s="88">
        <v>449.65</v>
      </c>
      <c r="K262" s="88">
        <v>11993.36</v>
      </c>
    </row>
    <row r="263" spans="1:11" x14ac:dyDescent="0.2">
      <c r="A263" s="22" t="s">
        <v>351</v>
      </c>
      <c r="B263" s="37" t="s">
        <v>337</v>
      </c>
      <c r="C263" s="38" t="s">
        <v>351</v>
      </c>
      <c r="D263" s="24" t="s">
        <v>337</v>
      </c>
      <c r="E263" s="39" t="s">
        <v>352</v>
      </c>
      <c r="F263" s="40" t="s">
        <v>337</v>
      </c>
      <c r="G263" s="758">
        <v>21</v>
      </c>
      <c r="H263" s="745"/>
      <c r="I263" s="712">
        <v>4.1700000000000001E-2</v>
      </c>
      <c r="J263" s="88">
        <v>455.31</v>
      </c>
      <c r="K263" s="88">
        <v>11717.92</v>
      </c>
    </row>
    <row r="264" spans="1:11" x14ac:dyDescent="0.2">
      <c r="A264" s="22" t="s">
        <v>577</v>
      </c>
      <c r="B264" s="37" t="s">
        <v>578</v>
      </c>
      <c r="C264" s="38" t="s">
        <v>577</v>
      </c>
      <c r="D264" s="24" t="s">
        <v>578</v>
      </c>
      <c r="E264" s="39" t="s">
        <v>579</v>
      </c>
      <c r="F264" s="40" t="s">
        <v>497</v>
      </c>
      <c r="G264" s="758">
        <v>34</v>
      </c>
      <c r="H264" s="745"/>
      <c r="I264" s="712">
        <v>4.1700000000000001E-2</v>
      </c>
      <c r="J264" s="88">
        <v>455.25</v>
      </c>
      <c r="K264" s="88">
        <v>11974.65</v>
      </c>
    </row>
    <row r="265" spans="1:11" x14ac:dyDescent="0.2">
      <c r="A265" s="22" t="s">
        <v>341</v>
      </c>
      <c r="B265" s="37" t="s">
        <v>342</v>
      </c>
      <c r="C265" s="38" t="s">
        <v>341</v>
      </c>
      <c r="D265" s="24" t="s">
        <v>343</v>
      </c>
      <c r="E265" s="39" t="s">
        <v>344</v>
      </c>
      <c r="F265" s="40" t="s">
        <v>337</v>
      </c>
      <c r="G265" s="758">
        <v>20</v>
      </c>
      <c r="H265" s="745"/>
      <c r="I265" s="712">
        <v>4.1799999999999997E-2</v>
      </c>
      <c r="J265" s="88">
        <v>455.97</v>
      </c>
      <c r="K265" s="88">
        <v>12006.57</v>
      </c>
    </row>
    <row r="266" spans="1:11" x14ac:dyDescent="0.2">
      <c r="A266" s="22" t="s">
        <v>821</v>
      </c>
      <c r="B266" s="37" t="s">
        <v>822</v>
      </c>
      <c r="C266" s="38" t="s">
        <v>821</v>
      </c>
      <c r="D266" s="24" t="s">
        <v>822</v>
      </c>
      <c r="E266" s="39" t="s">
        <v>823</v>
      </c>
      <c r="F266" s="40" t="s">
        <v>153</v>
      </c>
      <c r="G266" s="758">
        <v>51</v>
      </c>
      <c r="H266" s="745"/>
      <c r="I266" s="712">
        <v>4.3200000000000002E-2</v>
      </c>
      <c r="J266" s="88">
        <v>464.12</v>
      </c>
      <c r="K266" s="88">
        <v>11207.68</v>
      </c>
    </row>
    <row r="267" spans="1:11" x14ac:dyDescent="0.2">
      <c r="A267" s="22" t="s">
        <v>815</v>
      </c>
      <c r="B267" s="37" t="s">
        <v>816</v>
      </c>
      <c r="C267" s="38" t="s">
        <v>815</v>
      </c>
      <c r="D267" s="24" t="s">
        <v>816</v>
      </c>
      <c r="E267" s="39" t="s">
        <v>817</v>
      </c>
      <c r="F267" s="40" t="s">
        <v>153</v>
      </c>
      <c r="G267" s="758">
        <v>51</v>
      </c>
      <c r="H267" s="745"/>
      <c r="I267" s="713" t="s">
        <v>937</v>
      </c>
      <c r="J267" s="103" t="s">
        <v>1428</v>
      </c>
      <c r="K267" s="103" t="s">
        <v>1428</v>
      </c>
    </row>
    <row r="268" spans="1:11" x14ac:dyDescent="0.2">
      <c r="A268" s="22" t="s">
        <v>583</v>
      </c>
      <c r="B268" s="37" t="s">
        <v>584</v>
      </c>
      <c r="C268" s="38" t="s">
        <v>583</v>
      </c>
      <c r="D268" s="24" t="s">
        <v>584</v>
      </c>
      <c r="E268" s="39" t="s">
        <v>585</v>
      </c>
      <c r="F268" s="40" t="s">
        <v>497</v>
      </c>
      <c r="G268" s="758">
        <v>34</v>
      </c>
      <c r="H268" s="745"/>
      <c r="I268" s="712">
        <v>4.3499999999999997E-2</v>
      </c>
      <c r="J268" s="88">
        <v>465.88</v>
      </c>
      <c r="K268" s="88">
        <v>11175.73</v>
      </c>
    </row>
    <row r="269" spans="1:11" x14ac:dyDescent="0.2">
      <c r="A269" s="22" t="s">
        <v>174</v>
      </c>
      <c r="B269" s="37" t="s">
        <v>175</v>
      </c>
      <c r="C269" s="38" t="s">
        <v>174</v>
      </c>
      <c r="D269" s="24" t="s">
        <v>175</v>
      </c>
      <c r="E269" s="39" t="s">
        <v>176</v>
      </c>
      <c r="F269" s="40" t="s">
        <v>177</v>
      </c>
      <c r="G269" s="758">
        <v>8</v>
      </c>
      <c r="H269" s="745"/>
      <c r="I269" s="713" t="s">
        <v>937</v>
      </c>
      <c r="J269" s="103" t="s">
        <v>1428</v>
      </c>
      <c r="K269" s="103" t="s">
        <v>1428</v>
      </c>
    </row>
    <row r="270" spans="1:11" x14ac:dyDescent="0.2">
      <c r="A270" s="22" t="s">
        <v>896</v>
      </c>
      <c r="B270" s="37" t="s">
        <v>897</v>
      </c>
      <c r="C270" s="38" t="s">
        <v>896</v>
      </c>
      <c r="D270" s="24" t="s">
        <v>897</v>
      </c>
      <c r="E270" s="39" t="s">
        <v>898</v>
      </c>
      <c r="F270" s="40" t="s">
        <v>153</v>
      </c>
      <c r="G270" s="758">
        <v>63</v>
      </c>
      <c r="H270" s="745">
        <v>1</v>
      </c>
      <c r="I270" s="712">
        <v>4.4900000000000002E-2</v>
      </c>
      <c r="J270" s="88">
        <v>474.21</v>
      </c>
      <c r="K270" s="88">
        <v>11035.62</v>
      </c>
    </row>
    <row r="271" spans="1:11" x14ac:dyDescent="0.2">
      <c r="A271" s="22" t="s">
        <v>654</v>
      </c>
      <c r="B271" s="37" t="s">
        <v>655</v>
      </c>
      <c r="C271" s="38" t="s">
        <v>654</v>
      </c>
      <c r="D271" s="24" t="s">
        <v>655</v>
      </c>
      <c r="E271" s="39" t="s">
        <v>656</v>
      </c>
      <c r="F271" s="40" t="s">
        <v>74</v>
      </c>
      <c r="G271" s="758">
        <v>38</v>
      </c>
      <c r="H271" s="745"/>
      <c r="I271" s="713" t="s">
        <v>937</v>
      </c>
      <c r="J271" s="103" t="s">
        <v>1428</v>
      </c>
      <c r="K271" s="103" t="s">
        <v>1428</v>
      </c>
    </row>
    <row r="272" spans="1:11" x14ac:dyDescent="0.2">
      <c r="A272" s="22" t="s">
        <v>624</v>
      </c>
      <c r="B272" s="37" t="s">
        <v>625</v>
      </c>
      <c r="C272" s="38" t="s">
        <v>624</v>
      </c>
      <c r="D272" s="24" t="s">
        <v>625</v>
      </c>
      <c r="E272" s="39" t="s">
        <v>626</v>
      </c>
      <c r="F272" s="40" t="s">
        <v>10</v>
      </c>
      <c r="G272" s="758">
        <v>36</v>
      </c>
      <c r="H272" s="745"/>
      <c r="I272" s="713" t="s">
        <v>937</v>
      </c>
      <c r="J272" s="103" t="s">
        <v>1428</v>
      </c>
      <c r="K272" s="103" t="s">
        <v>1428</v>
      </c>
    </row>
    <row r="273" spans="1:11" x14ac:dyDescent="0.2">
      <c r="A273" s="22" t="s">
        <v>295</v>
      </c>
      <c r="B273" s="37" t="s">
        <v>296</v>
      </c>
      <c r="C273" s="38" t="s">
        <v>295</v>
      </c>
      <c r="D273" s="24" t="s">
        <v>296</v>
      </c>
      <c r="E273" s="39" t="s">
        <v>297</v>
      </c>
      <c r="F273" s="40" t="s">
        <v>177</v>
      </c>
      <c r="G273" s="758">
        <v>18</v>
      </c>
      <c r="H273" s="745"/>
      <c r="I273" s="713" t="s">
        <v>937</v>
      </c>
      <c r="J273" s="88" t="s">
        <v>1428</v>
      </c>
      <c r="K273" s="88" t="s">
        <v>1428</v>
      </c>
    </row>
    <row r="274" spans="1:11" x14ac:dyDescent="0.2">
      <c r="A274" s="22" t="s">
        <v>310</v>
      </c>
      <c r="B274" s="37" t="s">
        <v>311</v>
      </c>
      <c r="C274" s="38" t="s">
        <v>310</v>
      </c>
      <c r="D274" s="24" t="s">
        <v>311</v>
      </c>
      <c r="E274" s="39" t="s">
        <v>312</v>
      </c>
      <c r="F274" s="40" t="s">
        <v>177</v>
      </c>
      <c r="G274" s="758">
        <v>19</v>
      </c>
      <c r="H274" s="745"/>
      <c r="I274" s="713" t="s">
        <v>937</v>
      </c>
      <c r="J274" s="103" t="s">
        <v>1428</v>
      </c>
      <c r="K274" s="103" t="s">
        <v>1428</v>
      </c>
    </row>
    <row r="275" spans="1:11" x14ac:dyDescent="0.2">
      <c r="A275" s="22" t="s">
        <v>283</v>
      </c>
      <c r="B275" s="37" t="s">
        <v>284</v>
      </c>
      <c r="C275" s="38" t="s">
        <v>283</v>
      </c>
      <c r="D275" s="24" t="s">
        <v>284</v>
      </c>
      <c r="E275" s="39" t="s">
        <v>285</v>
      </c>
      <c r="F275" s="40" t="s">
        <v>177</v>
      </c>
      <c r="G275" s="758">
        <v>18</v>
      </c>
      <c r="H275" s="745"/>
      <c r="I275" s="713" t="s">
        <v>937</v>
      </c>
      <c r="J275" s="88" t="s">
        <v>1428</v>
      </c>
      <c r="K275" s="88" t="s">
        <v>1428</v>
      </c>
    </row>
    <row r="276" spans="1:11" x14ac:dyDescent="0.2">
      <c r="A276" s="22" t="s">
        <v>304</v>
      </c>
      <c r="B276" s="37" t="s">
        <v>305</v>
      </c>
      <c r="C276" s="38" t="s">
        <v>304</v>
      </c>
      <c r="D276" s="24" t="s">
        <v>305</v>
      </c>
      <c r="E276" s="39" t="s">
        <v>306</v>
      </c>
      <c r="F276" s="40" t="s">
        <v>177</v>
      </c>
      <c r="G276" s="758">
        <v>19</v>
      </c>
      <c r="H276" s="745"/>
      <c r="I276" s="713" t="s">
        <v>937</v>
      </c>
      <c r="J276" s="103" t="s">
        <v>1428</v>
      </c>
      <c r="K276" s="103" t="s">
        <v>1428</v>
      </c>
    </row>
    <row r="277" spans="1:11" x14ac:dyDescent="0.2">
      <c r="A277" s="22" t="s">
        <v>144</v>
      </c>
      <c r="B277" s="37" t="s">
        <v>145</v>
      </c>
      <c r="C277" s="60" t="s">
        <v>144</v>
      </c>
      <c r="D277" s="61" t="s">
        <v>145</v>
      </c>
      <c r="E277" s="59" t="s">
        <v>146</v>
      </c>
      <c r="F277" s="62" t="s">
        <v>100</v>
      </c>
      <c r="G277" s="758">
        <v>6</v>
      </c>
      <c r="H277" s="745"/>
      <c r="I277" s="712">
        <v>5.6500000000000002E-2</v>
      </c>
      <c r="J277" s="88">
        <v>534.86</v>
      </c>
      <c r="K277" s="88">
        <v>10001.469999999999</v>
      </c>
    </row>
    <row r="278" spans="1:11" x14ac:dyDescent="0.2">
      <c r="A278" s="22" t="s">
        <v>135</v>
      </c>
      <c r="B278" s="37" t="s">
        <v>136</v>
      </c>
      <c r="C278" s="60" t="s">
        <v>135</v>
      </c>
      <c r="D278" s="61" t="s">
        <v>136</v>
      </c>
      <c r="E278" s="59" t="s">
        <v>137</v>
      </c>
      <c r="F278" s="62" t="s">
        <v>74</v>
      </c>
      <c r="G278" s="758">
        <v>6</v>
      </c>
      <c r="H278" s="745"/>
      <c r="I278" s="713" t="s">
        <v>937</v>
      </c>
      <c r="J278" s="103" t="s">
        <v>1428</v>
      </c>
      <c r="K278" s="103" t="s">
        <v>1428</v>
      </c>
    </row>
    <row r="279" spans="1:11" x14ac:dyDescent="0.2">
      <c r="A279" s="22" t="s">
        <v>110</v>
      </c>
      <c r="B279" s="37" t="s">
        <v>111</v>
      </c>
      <c r="C279" s="38" t="s">
        <v>110</v>
      </c>
      <c r="D279" s="24" t="s">
        <v>111</v>
      </c>
      <c r="E279" s="39" t="s">
        <v>112</v>
      </c>
      <c r="F279" s="40" t="s">
        <v>100</v>
      </c>
      <c r="G279" s="758">
        <v>5</v>
      </c>
      <c r="H279" s="745"/>
      <c r="I279" s="712">
        <v>6.2600000000000003E-2</v>
      </c>
      <c r="J279" s="88">
        <v>561.78</v>
      </c>
      <c r="K279" s="88">
        <v>9636.11</v>
      </c>
    </row>
    <row r="280" spans="1:11" x14ac:dyDescent="0.2">
      <c r="A280" s="22" t="s">
        <v>598</v>
      </c>
      <c r="B280" s="37" t="s">
        <v>599</v>
      </c>
      <c r="C280" s="38" t="s">
        <v>598</v>
      </c>
      <c r="D280" s="24" t="s">
        <v>599</v>
      </c>
      <c r="E280" s="39" t="s">
        <v>600</v>
      </c>
      <c r="F280" s="40" t="s">
        <v>497</v>
      </c>
      <c r="G280" s="758">
        <v>35</v>
      </c>
      <c r="H280" s="745">
        <v>1</v>
      </c>
      <c r="I280" s="712">
        <v>7.2099999999999997E-2</v>
      </c>
      <c r="J280" s="88">
        <v>598.57000000000005</v>
      </c>
      <c r="K280" s="88">
        <v>8900.58</v>
      </c>
    </row>
    <row r="281" spans="1:11" x14ac:dyDescent="0.2">
      <c r="A281" s="22" t="s">
        <v>307</v>
      </c>
      <c r="B281" s="37" t="s">
        <v>308</v>
      </c>
      <c r="C281" s="38" t="s">
        <v>307</v>
      </c>
      <c r="D281" s="24" t="s">
        <v>308</v>
      </c>
      <c r="E281" s="39" t="s">
        <v>309</v>
      </c>
      <c r="F281" s="40" t="s">
        <v>177</v>
      </c>
      <c r="G281" s="758">
        <v>19</v>
      </c>
      <c r="H281" s="745"/>
      <c r="I281" s="713" t="s">
        <v>937</v>
      </c>
      <c r="J281" s="103" t="s">
        <v>1428</v>
      </c>
      <c r="K281" s="103" t="s">
        <v>1428</v>
      </c>
    </row>
    <row r="282" spans="1:11" x14ac:dyDescent="0.2">
      <c r="A282" s="75" t="s">
        <v>887</v>
      </c>
      <c r="B282" s="76" t="s">
        <v>888</v>
      </c>
      <c r="C282" s="77" t="s">
        <v>887</v>
      </c>
      <c r="D282" s="78" t="s">
        <v>888</v>
      </c>
      <c r="E282" s="79" t="s">
        <v>889</v>
      </c>
      <c r="F282" s="80" t="s">
        <v>153</v>
      </c>
      <c r="G282" s="763">
        <v>63</v>
      </c>
      <c r="H282" s="745">
        <v>1</v>
      </c>
      <c r="I282" s="713" t="s">
        <v>937</v>
      </c>
      <c r="J282" s="103" t="s">
        <v>1428</v>
      </c>
      <c r="K282" s="103" t="s">
        <v>1428</v>
      </c>
    </row>
    <row r="283" spans="1:11" x14ac:dyDescent="0.2">
      <c r="A283" s="22" t="s">
        <v>681</v>
      </c>
      <c r="B283" s="37" t="s">
        <v>682</v>
      </c>
      <c r="C283" s="58" t="s">
        <v>681</v>
      </c>
      <c r="D283" s="24" t="s">
        <v>682</v>
      </c>
      <c r="E283" s="59" t="s">
        <v>683</v>
      </c>
      <c r="F283" s="40" t="s">
        <v>471</v>
      </c>
      <c r="G283" s="758">
        <v>42</v>
      </c>
      <c r="H283" s="745">
        <v>1</v>
      </c>
      <c r="I283" s="712">
        <v>0</v>
      </c>
      <c r="J283" s="88">
        <v>0</v>
      </c>
      <c r="K283" s="103" t="s">
        <v>1428</v>
      </c>
    </row>
    <row r="284" spans="1:11" x14ac:dyDescent="0.2">
      <c r="A284" s="22" t="s">
        <v>31</v>
      </c>
      <c r="B284" s="37" t="s">
        <v>32</v>
      </c>
      <c r="C284" s="38" t="s">
        <v>31</v>
      </c>
      <c r="D284" s="24" t="s">
        <v>32</v>
      </c>
      <c r="E284" s="39" t="s">
        <v>33</v>
      </c>
      <c r="F284" s="40" t="s">
        <v>10</v>
      </c>
      <c r="G284" s="758">
        <v>2</v>
      </c>
      <c r="H284" s="745">
        <v>1</v>
      </c>
      <c r="I284" s="712">
        <v>0</v>
      </c>
      <c r="J284" s="88">
        <v>0</v>
      </c>
      <c r="K284" s="88">
        <v>0</v>
      </c>
    </row>
    <row r="285" spans="1:11" x14ac:dyDescent="0.2">
      <c r="A285" s="22" t="s">
        <v>34</v>
      </c>
      <c r="B285" s="37" t="s">
        <v>35</v>
      </c>
      <c r="C285" s="38" t="s">
        <v>34</v>
      </c>
      <c r="D285" s="24" t="s">
        <v>35</v>
      </c>
      <c r="E285" s="39" t="s">
        <v>36</v>
      </c>
      <c r="F285" s="40" t="s">
        <v>10</v>
      </c>
      <c r="G285" s="758">
        <v>2</v>
      </c>
      <c r="H285" s="745">
        <v>1</v>
      </c>
      <c r="I285" s="712">
        <v>0</v>
      </c>
      <c r="J285" s="88">
        <v>0</v>
      </c>
      <c r="K285" s="88">
        <v>0</v>
      </c>
    </row>
    <row r="286" spans="1:11" x14ac:dyDescent="0.2">
      <c r="A286" s="22" t="s">
        <v>37</v>
      </c>
      <c r="B286" s="37" t="s">
        <v>38</v>
      </c>
      <c r="C286" s="38" t="s">
        <v>37</v>
      </c>
      <c r="D286" s="24" t="s">
        <v>38</v>
      </c>
      <c r="E286" s="39" t="s">
        <v>39</v>
      </c>
      <c r="F286" s="40" t="s">
        <v>10</v>
      </c>
      <c r="G286" s="758">
        <v>2</v>
      </c>
      <c r="H286" s="745">
        <v>1</v>
      </c>
      <c r="I286" s="712">
        <v>0</v>
      </c>
      <c r="J286" s="88">
        <v>0</v>
      </c>
      <c r="K286" s="88">
        <v>0</v>
      </c>
    </row>
    <row r="287" spans="1:11" x14ac:dyDescent="0.2">
      <c r="A287" s="22" t="s">
        <v>75</v>
      </c>
      <c r="B287" s="37" t="s">
        <v>76</v>
      </c>
      <c r="C287" s="58" t="s">
        <v>75</v>
      </c>
      <c r="D287" s="24" t="s">
        <v>76</v>
      </c>
      <c r="E287" s="59" t="s">
        <v>77</v>
      </c>
      <c r="F287" s="40" t="s">
        <v>74</v>
      </c>
      <c r="G287" s="758">
        <v>4</v>
      </c>
      <c r="H287" s="745">
        <v>1</v>
      </c>
      <c r="I287" s="712">
        <v>0</v>
      </c>
      <c r="J287" s="88">
        <v>0</v>
      </c>
      <c r="K287" s="88">
        <v>0</v>
      </c>
    </row>
    <row r="288" spans="1:11" x14ac:dyDescent="0.2">
      <c r="A288" s="22" t="s">
        <v>125</v>
      </c>
      <c r="B288" s="37" t="s">
        <v>126</v>
      </c>
      <c r="C288" s="60" t="s">
        <v>125</v>
      </c>
      <c r="D288" s="61" t="s">
        <v>126</v>
      </c>
      <c r="E288" s="59" t="s">
        <v>127</v>
      </c>
      <c r="F288" s="62" t="s">
        <v>100</v>
      </c>
      <c r="G288" s="758">
        <v>6</v>
      </c>
      <c r="H288" s="745">
        <v>2</v>
      </c>
      <c r="I288" s="712">
        <v>0</v>
      </c>
      <c r="J288" s="88">
        <v>0</v>
      </c>
      <c r="K288" s="88">
        <v>0</v>
      </c>
    </row>
    <row r="289" spans="1:11" x14ac:dyDescent="0.2">
      <c r="A289" s="22" t="s">
        <v>128</v>
      </c>
      <c r="B289" s="37" t="s">
        <v>129</v>
      </c>
      <c r="C289" s="60" t="s">
        <v>128</v>
      </c>
      <c r="D289" s="61" t="s">
        <v>129</v>
      </c>
      <c r="E289" s="59" t="s">
        <v>130</v>
      </c>
      <c r="F289" s="62" t="s">
        <v>131</v>
      </c>
      <c r="G289" s="758">
        <v>6</v>
      </c>
      <c r="H289" s="745">
        <v>2</v>
      </c>
      <c r="I289" s="712">
        <v>0</v>
      </c>
      <c r="J289" s="88">
        <v>0</v>
      </c>
      <c r="K289" s="88">
        <v>0</v>
      </c>
    </row>
    <row r="290" spans="1:11" x14ac:dyDescent="0.2">
      <c r="A290" s="22" t="s">
        <v>141</v>
      </c>
      <c r="B290" s="37" t="s">
        <v>142</v>
      </c>
      <c r="C290" s="60" t="s">
        <v>141</v>
      </c>
      <c r="D290" s="61" t="s">
        <v>142</v>
      </c>
      <c r="E290" s="59" t="s">
        <v>143</v>
      </c>
      <c r="F290" s="62" t="s">
        <v>100</v>
      </c>
      <c r="G290" s="758">
        <v>6</v>
      </c>
      <c r="H290" s="745">
        <v>2</v>
      </c>
      <c r="I290" s="712">
        <v>0</v>
      </c>
      <c r="J290" s="88">
        <v>0</v>
      </c>
      <c r="K290" s="88">
        <v>0</v>
      </c>
    </row>
    <row r="291" spans="1:11" x14ac:dyDescent="0.2">
      <c r="A291" s="22" t="s">
        <v>150</v>
      </c>
      <c r="B291" s="37" t="s">
        <v>151</v>
      </c>
      <c r="C291" s="60" t="s">
        <v>150</v>
      </c>
      <c r="D291" s="61" t="s">
        <v>151</v>
      </c>
      <c r="E291" s="59" t="s">
        <v>152</v>
      </c>
      <c r="F291" s="62" t="s">
        <v>153</v>
      </c>
      <c r="G291" s="758">
        <v>6</v>
      </c>
      <c r="H291" s="745">
        <v>2</v>
      </c>
      <c r="I291" s="712">
        <v>0</v>
      </c>
      <c r="J291" s="88">
        <v>0</v>
      </c>
      <c r="K291" s="88">
        <v>0</v>
      </c>
    </row>
    <row r="292" spans="1:11" x14ac:dyDescent="0.2">
      <c r="A292" s="22" t="s">
        <v>184</v>
      </c>
      <c r="B292" s="37" t="s">
        <v>185</v>
      </c>
      <c r="C292" s="58" t="s">
        <v>184</v>
      </c>
      <c r="D292" s="24" t="s">
        <v>185</v>
      </c>
      <c r="E292" s="59" t="s">
        <v>186</v>
      </c>
      <c r="F292" s="40" t="s">
        <v>173</v>
      </c>
      <c r="G292" s="758">
        <v>8</v>
      </c>
      <c r="H292" s="745">
        <v>2</v>
      </c>
      <c r="I292" s="712">
        <v>0</v>
      </c>
      <c r="J292" s="88">
        <v>0</v>
      </c>
      <c r="K292" s="88">
        <v>0</v>
      </c>
    </row>
    <row r="293" spans="1:11" x14ac:dyDescent="0.2">
      <c r="A293" s="22" t="s">
        <v>190</v>
      </c>
      <c r="B293" s="37" t="s">
        <v>191</v>
      </c>
      <c r="C293" s="58" t="s">
        <v>190</v>
      </c>
      <c r="D293" s="24" t="s">
        <v>191</v>
      </c>
      <c r="E293" s="59" t="s">
        <v>192</v>
      </c>
      <c r="F293" s="40" t="s">
        <v>173</v>
      </c>
      <c r="G293" s="758">
        <v>8</v>
      </c>
      <c r="H293" s="745">
        <v>2</v>
      </c>
      <c r="I293" s="712">
        <v>0</v>
      </c>
      <c r="J293" s="88">
        <v>0</v>
      </c>
      <c r="K293" s="88">
        <v>0</v>
      </c>
    </row>
    <row r="294" spans="1:11" x14ac:dyDescent="0.2">
      <c r="A294" s="22" t="s">
        <v>214</v>
      </c>
      <c r="B294" s="37" t="s">
        <v>215</v>
      </c>
      <c r="C294" s="38" t="s">
        <v>214</v>
      </c>
      <c r="D294" s="24" t="s">
        <v>215</v>
      </c>
      <c r="E294" s="39" t="s">
        <v>216</v>
      </c>
      <c r="F294" s="40" t="s">
        <v>169</v>
      </c>
      <c r="G294" s="758">
        <v>12</v>
      </c>
      <c r="H294" s="745"/>
      <c r="I294" s="712">
        <v>0</v>
      </c>
      <c r="J294" s="88">
        <v>0</v>
      </c>
      <c r="K294" s="88">
        <v>0</v>
      </c>
    </row>
    <row r="295" spans="1:11" x14ac:dyDescent="0.2">
      <c r="A295" s="22" t="s">
        <v>220</v>
      </c>
      <c r="B295" s="37" t="s">
        <v>221</v>
      </c>
      <c r="C295" s="38" t="s">
        <v>220</v>
      </c>
      <c r="D295" s="24" t="s">
        <v>221</v>
      </c>
      <c r="E295" s="39" t="s">
        <v>222</v>
      </c>
      <c r="F295" s="40" t="s">
        <v>169</v>
      </c>
      <c r="G295" s="758">
        <v>12</v>
      </c>
      <c r="H295" s="745"/>
      <c r="I295" s="712">
        <v>0</v>
      </c>
      <c r="J295" s="88">
        <v>0</v>
      </c>
      <c r="K295" s="88">
        <v>0</v>
      </c>
    </row>
    <row r="296" spans="1:11" x14ac:dyDescent="0.2">
      <c r="A296" s="22" t="s">
        <v>223</v>
      </c>
      <c r="B296" s="37" t="s">
        <v>224</v>
      </c>
      <c r="C296" s="38" t="s">
        <v>223</v>
      </c>
      <c r="D296" s="24" t="s">
        <v>224</v>
      </c>
      <c r="E296" s="39" t="s">
        <v>225</v>
      </c>
      <c r="F296" s="40" t="s">
        <v>169</v>
      </c>
      <c r="G296" s="758">
        <v>12</v>
      </c>
      <c r="H296" s="745"/>
      <c r="I296" s="712">
        <v>0</v>
      </c>
      <c r="J296" s="88">
        <v>0</v>
      </c>
      <c r="K296" s="88">
        <v>0</v>
      </c>
    </row>
    <row r="297" spans="1:11" x14ac:dyDescent="0.2">
      <c r="A297" s="71" t="s">
        <v>226</v>
      </c>
      <c r="B297" s="72" t="s">
        <v>227</v>
      </c>
      <c r="C297" s="60" t="s">
        <v>226</v>
      </c>
      <c r="D297" s="61" t="s">
        <v>228</v>
      </c>
      <c r="E297" s="59" t="s">
        <v>229</v>
      </c>
      <c r="F297" s="62" t="s">
        <v>169</v>
      </c>
      <c r="G297" s="758">
        <v>12</v>
      </c>
      <c r="H297" s="745"/>
      <c r="I297" s="719">
        <v>0</v>
      </c>
      <c r="J297" s="92">
        <v>0</v>
      </c>
      <c r="K297" s="92">
        <v>0</v>
      </c>
    </row>
    <row r="298" spans="1:11" x14ac:dyDescent="0.2">
      <c r="A298" s="71" t="s">
        <v>230</v>
      </c>
      <c r="B298" s="72" t="s">
        <v>231</v>
      </c>
      <c r="C298" s="60" t="s">
        <v>230</v>
      </c>
      <c r="D298" s="61" t="s">
        <v>231</v>
      </c>
      <c r="E298" s="59" t="s">
        <v>232</v>
      </c>
      <c r="F298" s="62" t="s">
        <v>169</v>
      </c>
      <c r="G298" s="758">
        <v>12</v>
      </c>
      <c r="H298" s="745"/>
      <c r="I298" s="719">
        <v>0</v>
      </c>
      <c r="J298" s="92">
        <v>0</v>
      </c>
      <c r="K298" s="92">
        <v>0</v>
      </c>
    </row>
    <row r="299" spans="1:11" x14ac:dyDescent="0.2">
      <c r="A299" s="22" t="s">
        <v>438</v>
      </c>
      <c r="B299" s="37" t="s">
        <v>439</v>
      </c>
      <c r="C299" s="38" t="s">
        <v>438</v>
      </c>
      <c r="D299" s="24" t="s">
        <v>439</v>
      </c>
      <c r="E299" s="59" t="s">
        <v>440</v>
      </c>
      <c r="F299" s="40" t="s">
        <v>437</v>
      </c>
      <c r="G299" s="758">
        <v>27</v>
      </c>
      <c r="H299" s="745">
        <v>2</v>
      </c>
      <c r="I299" s="712">
        <v>0</v>
      </c>
      <c r="J299" s="88">
        <v>0</v>
      </c>
      <c r="K299" s="88">
        <v>0</v>
      </c>
    </row>
    <row r="300" spans="1:11" x14ac:dyDescent="0.2">
      <c r="A300" s="22" t="s">
        <v>447</v>
      </c>
      <c r="B300" s="37" t="s">
        <v>448</v>
      </c>
      <c r="C300" s="58" t="s">
        <v>447</v>
      </c>
      <c r="D300" s="24" t="s">
        <v>448</v>
      </c>
      <c r="E300" s="59" t="s">
        <v>449</v>
      </c>
      <c r="F300" s="40" t="s">
        <v>437</v>
      </c>
      <c r="G300" s="758">
        <v>27</v>
      </c>
      <c r="H300" s="745">
        <v>2</v>
      </c>
      <c r="I300" s="712">
        <v>0</v>
      </c>
      <c r="J300" s="88">
        <v>0</v>
      </c>
      <c r="K300" s="88">
        <v>0</v>
      </c>
    </row>
    <row r="301" spans="1:11" x14ac:dyDescent="0.2">
      <c r="A301" s="22" t="s">
        <v>672</v>
      </c>
      <c r="B301" s="37" t="s">
        <v>673</v>
      </c>
      <c r="C301" s="58" t="s">
        <v>672</v>
      </c>
      <c r="D301" s="24" t="s">
        <v>673</v>
      </c>
      <c r="E301" s="59" t="s">
        <v>674</v>
      </c>
      <c r="F301" s="40" t="s">
        <v>471</v>
      </c>
      <c r="G301" s="758">
        <v>41</v>
      </c>
      <c r="H301" s="745">
        <v>2</v>
      </c>
      <c r="I301" s="712">
        <v>0</v>
      </c>
      <c r="J301" s="88">
        <v>0</v>
      </c>
      <c r="K301" s="88">
        <v>0</v>
      </c>
    </row>
    <row r="302" spans="1:11" x14ac:dyDescent="0.2">
      <c r="A302" s="22" t="s">
        <v>675</v>
      </c>
      <c r="B302" s="37" t="s">
        <v>676</v>
      </c>
      <c r="C302" s="58" t="s">
        <v>675</v>
      </c>
      <c r="D302" s="24" t="s">
        <v>676</v>
      </c>
      <c r="E302" s="59" t="s">
        <v>677</v>
      </c>
      <c r="F302" s="40" t="s">
        <v>471</v>
      </c>
      <c r="G302" s="758">
        <v>41</v>
      </c>
      <c r="H302" s="745">
        <v>2</v>
      </c>
      <c r="I302" s="712">
        <v>0</v>
      </c>
      <c r="J302" s="88">
        <v>0</v>
      </c>
      <c r="K302" s="88">
        <v>0</v>
      </c>
    </row>
    <row r="303" spans="1:11" x14ac:dyDescent="0.2">
      <c r="A303" s="22" t="s">
        <v>696</v>
      </c>
      <c r="B303" s="37" t="s">
        <v>697</v>
      </c>
      <c r="C303" s="58" t="s">
        <v>696</v>
      </c>
      <c r="D303" s="24" t="s">
        <v>697</v>
      </c>
      <c r="E303" s="59" t="s">
        <v>698</v>
      </c>
      <c r="F303" s="40" t="s">
        <v>471</v>
      </c>
      <c r="G303" s="758">
        <v>42</v>
      </c>
      <c r="H303" s="745"/>
      <c r="I303" s="712">
        <v>0</v>
      </c>
      <c r="J303" s="88">
        <v>0</v>
      </c>
      <c r="K303" s="88">
        <v>0</v>
      </c>
    </row>
    <row r="304" spans="1:11" x14ac:dyDescent="0.2">
      <c r="A304" s="22" t="s">
        <v>857</v>
      </c>
      <c r="B304" s="37" t="s">
        <v>858</v>
      </c>
      <c r="C304" s="58" t="s">
        <v>857</v>
      </c>
      <c r="D304" s="24" t="s">
        <v>858</v>
      </c>
      <c r="E304" s="59" t="s">
        <v>859</v>
      </c>
      <c r="F304" s="40" t="s">
        <v>173</v>
      </c>
      <c r="G304" s="758">
        <v>57</v>
      </c>
      <c r="H304" s="745">
        <v>2</v>
      </c>
      <c r="I304" s="712">
        <v>0</v>
      </c>
      <c r="J304" s="88">
        <v>0</v>
      </c>
      <c r="K304" s="88">
        <v>0</v>
      </c>
    </row>
    <row r="305" spans="1:11" x14ac:dyDescent="0.2">
      <c r="A305" s="22" t="s">
        <v>860</v>
      </c>
      <c r="B305" s="37" t="s">
        <v>861</v>
      </c>
      <c r="C305" s="58" t="s">
        <v>860</v>
      </c>
      <c r="D305" s="24" t="s">
        <v>861</v>
      </c>
      <c r="E305" s="39" t="s">
        <v>862</v>
      </c>
      <c r="F305" s="40" t="s">
        <v>173</v>
      </c>
      <c r="G305" s="758">
        <v>57</v>
      </c>
      <c r="H305" s="745">
        <v>2</v>
      </c>
      <c r="I305" s="712">
        <v>0</v>
      </c>
      <c r="J305" s="88">
        <v>0</v>
      </c>
      <c r="K305" s="88">
        <v>0</v>
      </c>
    </row>
    <row r="306" spans="1:11" x14ac:dyDescent="0.2">
      <c r="A306" s="22" t="s">
        <v>863</v>
      </c>
      <c r="B306" s="37" t="s">
        <v>864</v>
      </c>
      <c r="C306" s="58" t="s">
        <v>863</v>
      </c>
      <c r="D306" s="24" t="s">
        <v>864</v>
      </c>
      <c r="E306" s="59" t="s">
        <v>865</v>
      </c>
      <c r="F306" s="40" t="s">
        <v>437</v>
      </c>
      <c r="G306" s="758">
        <v>57</v>
      </c>
      <c r="H306" s="745">
        <v>2</v>
      </c>
      <c r="I306" s="712">
        <v>0</v>
      </c>
      <c r="J306" s="88">
        <v>0</v>
      </c>
      <c r="K306" s="88">
        <v>0</v>
      </c>
    </row>
    <row r="307" spans="1:11" x14ac:dyDescent="0.2">
      <c r="A307" s="22" t="s">
        <v>917</v>
      </c>
      <c r="B307" s="37" t="s">
        <v>918</v>
      </c>
      <c r="C307" s="58" t="s">
        <v>917</v>
      </c>
      <c r="D307" s="24" t="s">
        <v>918</v>
      </c>
      <c r="E307" s="59" t="s">
        <v>919</v>
      </c>
      <c r="F307" s="40" t="s">
        <v>437</v>
      </c>
      <c r="G307" s="758">
        <v>64</v>
      </c>
      <c r="H307" s="745">
        <v>2</v>
      </c>
      <c r="I307" s="712">
        <v>0</v>
      </c>
      <c r="J307" s="88">
        <v>0</v>
      </c>
      <c r="K307" s="88">
        <v>0</v>
      </c>
    </row>
    <row r="308" spans="1:11" x14ac:dyDescent="0.2">
      <c r="A308" s="22" t="s">
        <v>920</v>
      </c>
      <c r="B308" s="37" t="s">
        <v>921</v>
      </c>
      <c r="C308" s="58" t="s">
        <v>920</v>
      </c>
      <c r="D308" s="24" t="s">
        <v>921</v>
      </c>
      <c r="E308" s="59" t="s">
        <v>922</v>
      </c>
      <c r="F308" s="40" t="s">
        <v>437</v>
      </c>
      <c r="G308" s="758">
        <v>64</v>
      </c>
      <c r="H308" s="745">
        <v>2</v>
      </c>
      <c r="I308" s="712">
        <v>0</v>
      </c>
      <c r="J308" s="88">
        <v>0</v>
      </c>
      <c r="K308" s="88">
        <v>0</v>
      </c>
    </row>
    <row r="309" spans="1:11" x14ac:dyDescent="0.2">
      <c r="A309" s="22" t="s">
        <v>923</v>
      </c>
      <c r="B309" s="37" t="s">
        <v>924</v>
      </c>
      <c r="C309" s="58" t="s">
        <v>923</v>
      </c>
      <c r="D309" s="24" t="s">
        <v>924</v>
      </c>
      <c r="E309" s="59" t="s">
        <v>925</v>
      </c>
      <c r="F309" s="40" t="s">
        <v>437</v>
      </c>
      <c r="G309" s="758">
        <v>64</v>
      </c>
      <c r="H309" s="745">
        <v>2</v>
      </c>
      <c r="I309" s="712">
        <v>0</v>
      </c>
      <c r="J309" s="88">
        <v>0</v>
      </c>
      <c r="K309" s="88">
        <v>0</v>
      </c>
    </row>
    <row r="310" spans="1:11" x14ac:dyDescent="0.2">
      <c r="A310" s="22" t="s">
        <v>233</v>
      </c>
      <c r="B310" s="37" t="s">
        <v>234</v>
      </c>
      <c r="C310" s="38" t="s">
        <v>233</v>
      </c>
      <c r="D310" s="24" t="s">
        <v>234</v>
      </c>
      <c r="E310" s="39" t="s">
        <v>235</v>
      </c>
      <c r="F310" s="40" t="s">
        <v>169</v>
      </c>
      <c r="G310" s="758">
        <v>12</v>
      </c>
      <c r="H310" s="745"/>
      <c r="I310" s="713" t="s">
        <v>1420</v>
      </c>
      <c r="J310" s="88" t="s">
        <v>1428</v>
      </c>
      <c r="K310" s="88" t="s">
        <v>1428</v>
      </c>
    </row>
    <row r="311" spans="1:11" x14ac:dyDescent="0.2">
      <c r="A311" s="22" t="s">
        <v>319</v>
      </c>
      <c r="B311" s="37" t="s">
        <v>320</v>
      </c>
      <c r="C311" s="38" t="s">
        <v>319</v>
      </c>
      <c r="D311" s="24" t="s">
        <v>320</v>
      </c>
      <c r="E311" s="39" t="s">
        <v>321</v>
      </c>
      <c r="F311" s="40" t="s">
        <v>177</v>
      </c>
      <c r="G311" s="758">
        <v>19</v>
      </c>
      <c r="H311" s="745"/>
      <c r="I311" s="713" t="s">
        <v>1420</v>
      </c>
      <c r="J311" s="88">
        <v>0</v>
      </c>
      <c r="K311" s="88">
        <v>0</v>
      </c>
    </row>
    <row r="312" spans="1:11" x14ac:dyDescent="0.2">
      <c r="A312" s="22" t="s">
        <v>322</v>
      </c>
      <c r="B312" s="37" t="s">
        <v>323</v>
      </c>
      <c r="C312" s="38" t="s">
        <v>322</v>
      </c>
      <c r="D312" s="24" t="s">
        <v>323</v>
      </c>
      <c r="E312" s="39" t="s">
        <v>324</v>
      </c>
      <c r="F312" s="40" t="s">
        <v>177</v>
      </c>
      <c r="G312" s="758">
        <v>19</v>
      </c>
      <c r="H312" s="745"/>
      <c r="I312" s="713" t="s">
        <v>1420</v>
      </c>
      <c r="J312" s="88">
        <v>0</v>
      </c>
      <c r="K312" s="88">
        <v>0</v>
      </c>
    </row>
    <row r="313" spans="1:11" x14ac:dyDescent="0.2">
      <c r="A313" s="22" t="s">
        <v>528</v>
      </c>
      <c r="B313" s="37" t="s">
        <v>529</v>
      </c>
      <c r="C313" s="38" t="s">
        <v>528</v>
      </c>
      <c r="D313" s="24" t="s">
        <v>529</v>
      </c>
      <c r="E313" s="39" t="s">
        <v>530</v>
      </c>
      <c r="F313" s="40" t="s">
        <v>177</v>
      </c>
      <c r="G313" s="758">
        <v>31</v>
      </c>
      <c r="H313" s="745"/>
      <c r="I313" s="713" t="s">
        <v>1420</v>
      </c>
      <c r="J313" s="88" t="s">
        <v>1428</v>
      </c>
      <c r="K313" s="88" t="s">
        <v>1428</v>
      </c>
    </row>
    <row r="314" spans="1:11" x14ac:dyDescent="0.2">
      <c r="A314" s="22" t="s">
        <v>113</v>
      </c>
      <c r="B314" s="37" t="s">
        <v>114</v>
      </c>
      <c r="C314" s="38" t="s">
        <v>113</v>
      </c>
      <c r="D314" s="24" t="s">
        <v>114</v>
      </c>
      <c r="E314" s="39" t="s">
        <v>115</v>
      </c>
      <c r="F314" s="40" t="s">
        <v>100</v>
      </c>
      <c r="G314" s="758">
        <v>5</v>
      </c>
      <c r="H314" s="745"/>
      <c r="I314" s="713" t="s">
        <v>1420</v>
      </c>
      <c r="J314" s="88">
        <v>0</v>
      </c>
      <c r="K314" s="88">
        <v>0</v>
      </c>
    </row>
    <row r="315" spans="1:11" x14ac:dyDescent="0.2">
      <c r="A315" s="22" t="s">
        <v>325</v>
      </c>
      <c r="B315" s="37" t="s">
        <v>326</v>
      </c>
      <c r="C315" s="38" t="s">
        <v>325</v>
      </c>
      <c r="D315" s="24" t="s">
        <v>326</v>
      </c>
      <c r="E315" s="39" t="s">
        <v>327</v>
      </c>
      <c r="F315" s="40" t="s">
        <v>177</v>
      </c>
      <c r="G315" s="758">
        <v>19</v>
      </c>
      <c r="H315" s="745"/>
      <c r="I315" s="713" t="s">
        <v>1420</v>
      </c>
      <c r="J315" s="88">
        <v>0</v>
      </c>
      <c r="K315" s="88">
        <v>0</v>
      </c>
    </row>
    <row r="316" spans="1:11" x14ac:dyDescent="0.2">
      <c r="A316" s="22" t="s">
        <v>794</v>
      </c>
      <c r="B316" s="37" t="s">
        <v>795</v>
      </c>
      <c r="C316" s="38" t="s">
        <v>794</v>
      </c>
      <c r="D316" s="24" t="s">
        <v>795</v>
      </c>
      <c r="E316" s="39" t="s">
        <v>796</v>
      </c>
      <c r="F316" s="40" t="s">
        <v>131</v>
      </c>
      <c r="G316" s="758">
        <v>49</v>
      </c>
      <c r="H316" s="745"/>
      <c r="I316" s="713" t="s">
        <v>1420</v>
      </c>
      <c r="J316" s="88" t="s">
        <v>1428</v>
      </c>
      <c r="K316" s="88" t="s">
        <v>1428</v>
      </c>
    </row>
    <row r="317" spans="1:11" x14ac:dyDescent="0.2">
      <c r="A317" s="22" t="s">
        <v>328</v>
      </c>
      <c r="B317" s="37" t="s">
        <v>329</v>
      </c>
      <c r="C317" s="38" t="s">
        <v>328</v>
      </c>
      <c r="D317" s="24" t="s">
        <v>329</v>
      </c>
      <c r="E317" s="39" t="s">
        <v>330</v>
      </c>
      <c r="F317" s="40" t="s">
        <v>177</v>
      </c>
      <c r="G317" s="758">
        <v>19</v>
      </c>
      <c r="H317" s="745"/>
      <c r="I317" s="713" t="s">
        <v>1420</v>
      </c>
      <c r="J317" s="88">
        <v>0</v>
      </c>
      <c r="K317" s="88">
        <v>0</v>
      </c>
    </row>
    <row r="318" spans="1:11" ht="13.5" thickBot="1" x14ac:dyDescent="0.25">
      <c r="A318" s="22" t="s">
        <v>331</v>
      </c>
      <c r="B318" s="37" t="s">
        <v>332</v>
      </c>
      <c r="C318" s="38" t="s">
        <v>331</v>
      </c>
      <c r="D318" s="24" t="s">
        <v>332</v>
      </c>
      <c r="E318" s="39" t="s">
        <v>333</v>
      </c>
      <c r="F318" s="40" t="s">
        <v>177</v>
      </c>
      <c r="G318" s="758">
        <v>19</v>
      </c>
      <c r="H318" s="745"/>
      <c r="I318" s="713" t="s">
        <v>1420</v>
      </c>
      <c r="J318" s="88">
        <v>0</v>
      </c>
      <c r="K318" s="88">
        <v>0</v>
      </c>
    </row>
    <row r="319" spans="1:11" ht="13.5" thickTop="1" x14ac:dyDescent="0.2">
      <c r="A319" s="81" t="s">
        <v>929</v>
      </c>
      <c r="B319" s="82" t="s">
        <v>930</v>
      </c>
      <c r="C319" s="82"/>
      <c r="D319" s="82"/>
      <c r="E319" s="83" t="s">
        <v>931</v>
      </c>
      <c r="F319" s="82"/>
      <c r="G319" s="764">
        <v>999</v>
      </c>
      <c r="H319" s="775">
        <v>32</v>
      </c>
      <c r="I319" s="720">
        <v>1.9900000000000001E-2</v>
      </c>
      <c r="J319" s="93">
        <v>280.5</v>
      </c>
      <c r="K319" s="93">
        <v>14704.29</v>
      </c>
    </row>
    <row r="320" spans="1:11" x14ac:dyDescent="0.2">
      <c r="E320" s="86"/>
      <c r="I320" s="2"/>
      <c r="J320" s="2"/>
      <c r="K320" s="2"/>
    </row>
    <row r="321" spans="1:11" x14ac:dyDescent="0.2">
      <c r="A321" s="2"/>
      <c r="B321" s="2"/>
      <c r="C321" s="2"/>
      <c r="D321" s="2"/>
      <c r="E321" s="86"/>
    </row>
    <row r="322" spans="1:11" x14ac:dyDescent="0.2">
      <c r="A322" s="2"/>
      <c r="B322" s="2"/>
      <c r="C322" s="2"/>
      <c r="D322" s="2"/>
      <c r="E322" s="86"/>
      <c r="I322" s="2"/>
      <c r="J322" s="2"/>
      <c r="K322" s="2"/>
    </row>
    <row r="323" spans="1:11" x14ac:dyDescent="0.2">
      <c r="A323" s="2"/>
      <c r="B323" s="2"/>
      <c r="C323" s="2"/>
      <c r="D323" s="2"/>
      <c r="E323" s="86"/>
    </row>
    <row r="324" spans="1:11" x14ac:dyDescent="0.2">
      <c r="A324" s="2"/>
      <c r="B324" s="2"/>
      <c r="C324" s="2"/>
      <c r="D324" s="2"/>
      <c r="E324" s="86"/>
    </row>
    <row r="325" spans="1:11" x14ac:dyDescent="0.2">
      <c r="A325" s="2"/>
      <c r="B325" s="2"/>
      <c r="C325" s="2"/>
      <c r="D325" s="2"/>
      <c r="E325" s="86"/>
    </row>
    <row r="326" spans="1:11" x14ac:dyDescent="0.2">
      <c r="A326" s="2"/>
      <c r="B326" s="2"/>
      <c r="C326" s="2"/>
      <c r="D326" s="2"/>
      <c r="E326" s="86"/>
    </row>
    <row r="327" spans="1:11" x14ac:dyDescent="0.2">
      <c r="A327" s="2"/>
      <c r="B327" s="2"/>
      <c r="C327" s="2"/>
      <c r="D327" s="2"/>
      <c r="E327" s="86"/>
    </row>
    <row r="328" spans="1:11" x14ac:dyDescent="0.2">
      <c r="A328" s="2"/>
      <c r="B328" s="2"/>
      <c r="C328" s="2"/>
      <c r="D328" s="2"/>
      <c r="E328" s="86"/>
    </row>
    <row r="329" spans="1:11" x14ac:dyDescent="0.2">
      <c r="A329" s="2"/>
      <c r="B329" s="2"/>
      <c r="C329" s="2"/>
      <c r="D329" s="2"/>
      <c r="E329" s="86"/>
    </row>
    <row r="330" spans="1:11" x14ac:dyDescent="0.2">
      <c r="A330" s="2"/>
      <c r="B330" s="2"/>
      <c r="C330" s="2"/>
      <c r="D330" s="2"/>
      <c r="E330" s="86"/>
    </row>
    <row r="331" spans="1:11" x14ac:dyDescent="0.2">
      <c r="A331" s="2"/>
      <c r="B331" s="2"/>
      <c r="C331" s="2"/>
      <c r="D331" s="2"/>
      <c r="E331" s="86"/>
    </row>
    <row r="332" spans="1:11" x14ac:dyDescent="0.2">
      <c r="A332" s="2"/>
      <c r="B332" s="2"/>
      <c r="C332" s="2"/>
      <c r="D332" s="2"/>
      <c r="E332" s="86"/>
    </row>
    <row r="333" spans="1:11" x14ac:dyDescent="0.2">
      <c r="A333" s="2"/>
      <c r="B333" s="2"/>
      <c r="C333" s="2"/>
      <c r="D333" s="2"/>
      <c r="E333" s="86"/>
    </row>
    <row r="334" spans="1:11" x14ac:dyDescent="0.2">
      <c r="A334" s="2"/>
      <c r="B334" s="2"/>
      <c r="C334" s="2"/>
      <c r="D334" s="2"/>
      <c r="E334" s="86"/>
    </row>
    <row r="335" spans="1:11" x14ac:dyDescent="0.2">
      <c r="A335" s="2"/>
      <c r="B335" s="2"/>
      <c r="C335" s="2"/>
      <c r="D335" s="2"/>
      <c r="E335" s="86"/>
    </row>
    <row r="336" spans="1:11" x14ac:dyDescent="0.2">
      <c r="A336" s="2"/>
      <c r="B336" s="2"/>
      <c r="C336" s="2"/>
      <c r="D336" s="2"/>
      <c r="E336" s="86"/>
    </row>
    <row r="337" spans="1:11" x14ac:dyDescent="0.2">
      <c r="A337" s="2"/>
      <c r="B337" s="2"/>
      <c r="C337" s="2"/>
      <c r="D337" s="2"/>
      <c r="E337" s="86"/>
      <c r="F337" s="2"/>
      <c r="G337" s="3"/>
      <c r="H337" s="751"/>
      <c r="I337" s="2"/>
      <c r="J337" s="2"/>
      <c r="K337" s="2"/>
    </row>
    <row r="338" spans="1:11" x14ac:dyDescent="0.2">
      <c r="A338" s="2"/>
      <c r="B338" s="2"/>
      <c r="C338" s="2"/>
      <c r="D338" s="2"/>
      <c r="E338" s="86"/>
      <c r="F338" s="2"/>
      <c r="G338" s="3"/>
      <c r="H338" s="751"/>
      <c r="I338" s="2"/>
      <c r="J338" s="2"/>
      <c r="K338" s="2"/>
    </row>
    <row r="339" spans="1:11" x14ac:dyDescent="0.2">
      <c r="A339" s="2"/>
      <c r="B339" s="2"/>
      <c r="C339" s="2"/>
      <c r="D339" s="2"/>
      <c r="E339" s="86"/>
      <c r="F339" s="2"/>
      <c r="G339" s="3"/>
      <c r="H339" s="751"/>
      <c r="I339" s="2"/>
      <c r="J339" s="2"/>
      <c r="K339" s="2"/>
    </row>
    <row r="340" spans="1:11" x14ac:dyDescent="0.2">
      <c r="A340" s="2"/>
      <c r="B340" s="2"/>
      <c r="C340" s="2"/>
      <c r="D340" s="2"/>
      <c r="E340" s="86"/>
      <c r="F340" s="2"/>
      <c r="G340" s="3"/>
      <c r="H340" s="751"/>
      <c r="I340" s="2"/>
      <c r="J340" s="2"/>
      <c r="K340" s="2"/>
    </row>
    <row r="341" spans="1:11" x14ac:dyDescent="0.2">
      <c r="A341" s="2"/>
      <c r="B341" s="2"/>
      <c r="C341" s="2"/>
      <c r="D341" s="2"/>
      <c r="E341" s="86"/>
      <c r="F341" s="2"/>
      <c r="G341" s="3"/>
      <c r="H341" s="751"/>
      <c r="I341" s="2"/>
      <c r="J341" s="2"/>
      <c r="K341" s="2"/>
    </row>
    <row r="342" spans="1:11" x14ac:dyDescent="0.2">
      <c r="A342" s="2"/>
      <c r="B342" s="2"/>
      <c r="C342" s="2"/>
      <c r="D342" s="2"/>
      <c r="E342" s="86"/>
      <c r="F342" s="2"/>
      <c r="G342" s="3"/>
      <c r="H342" s="751"/>
      <c r="I342" s="2"/>
      <c r="J342" s="2"/>
      <c r="K342" s="2"/>
    </row>
    <row r="343" spans="1:11" x14ac:dyDescent="0.2">
      <c r="A343" s="2"/>
      <c r="B343" s="2"/>
      <c r="C343" s="2"/>
      <c r="D343" s="2"/>
      <c r="E343" s="86"/>
      <c r="F343" s="2"/>
      <c r="G343" s="3"/>
      <c r="H343" s="751"/>
      <c r="I343" s="2"/>
      <c r="J343" s="2"/>
      <c r="K343" s="2"/>
    </row>
    <row r="344" spans="1:11" x14ac:dyDescent="0.2">
      <c r="A344" s="2"/>
      <c r="B344" s="2"/>
      <c r="C344" s="2"/>
      <c r="D344" s="2"/>
      <c r="E344" s="86"/>
      <c r="F344" s="2"/>
      <c r="G344" s="3"/>
      <c r="H344" s="751"/>
      <c r="I344" s="2"/>
      <c r="J344" s="2"/>
      <c r="K344" s="2"/>
    </row>
    <row r="345" spans="1:11" x14ac:dyDescent="0.2">
      <c r="A345" s="2"/>
      <c r="B345" s="2"/>
      <c r="C345" s="2"/>
      <c r="D345" s="2"/>
      <c r="E345" s="86"/>
      <c r="F345" s="2"/>
      <c r="G345" s="3"/>
      <c r="H345" s="751"/>
      <c r="I345" s="2"/>
      <c r="J345" s="2"/>
      <c r="K345" s="2"/>
    </row>
    <row r="346" spans="1:11" x14ac:dyDescent="0.2">
      <c r="A346" s="2"/>
      <c r="B346" s="2"/>
      <c r="C346" s="2"/>
      <c r="D346" s="2"/>
      <c r="E346" s="86"/>
      <c r="F346" s="2"/>
      <c r="G346" s="3"/>
      <c r="H346" s="751"/>
      <c r="I346" s="2"/>
      <c r="J346" s="2"/>
      <c r="K346" s="2"/>
    </row>
    <row r="347" spans="1:11" x14ac:dyDescent="0.2">
      <c r="A347" s="2"/>
      <c r="B347" s="2"/>
      <c r="C347" s="2"/>
      <c r="D347" s="2"/>
      <c r="E347" s="86"/>
      <c r="F347" s="2"/>
      <c r="G347" s="3"/>
      <c r="H347" s="751"/>
      <c r="I347" s="2"/>
      <c r="J347" s="2"/>
      <c r="K347" s="2"/>
    </row>
    <row r="348" spans="1:11" x14ac:dyDescent="0.2">
      <c r="A348" s="2"/>
      <c r="B348" s="2"/>
      <c r="C348" s="2"/>
      <c r="D348" s="2"/>
      <c r="E348" s="86"/>
      <c r="F348" s="2"/>
      <c r="G348" s="3"/>
      <c r="H348" s="751"/>
      <c r="I348" s="2"/>
      <c r="J348" s="2"/>
      <c r="K348" s="2"/>
    </row>
    <row r="349" spans="1:11" x14ac:dyDescent="0.2">
      <c r="A349" s="2"/>
      <c r="B349" s="2"/>
      <c r="C349" s="2"/>
      <c r="D349" s="2"/>
      <c r="E349" s="86"/>
      <c r="F349" s="2"/>
      <c r="G349" s="3"/>
      <c r="H349" s="751"/>
      <c r="I349" s="2"/>
      <c r="J349" s="2"/>
      <c r="K349" s="2"/>
    </row>
    <row r="350" spans="1:11" x14ac:dyDescent="0.2">
      <c r="A350" s="2"/>
      <c r="B350" s="2"/>
      <c r="C350" s="2"/>
      <c r="D350" s="2"/>
      <c r="E350" s="86"/>
      <c r="F350" s="2"/>
      <c r="G350" s="3"/>
      <c r="H350" s="751"/>
      <c r="I350" s="2"/>
      <c r="J350" s="2"/>
      <c r="K350" s="2"/>
    </row>
    <row r="351" spans="1:11" x14ac:dyDescent="0.2">
      <c r="A351" s="2"/>
      <c r="B351" s="2"/>
      <c r="C351" s="2"/>
      <c r="D351" s="2"/>
      <c r="E351" s="86"/>
      <c r="F351" s="2"/>
      <c r="G351" s="3"/>
      <c r="H351" s="751"/>
      <c r="I351" s="2"/>
      <c r="J351" s="2"/>
      <c r="K351" s="2"/>
    </row>
    <row r="352" spans="1:11" x14ac:dyDescent="0.2">
      <c r="A352" s="2"/>
      <c r="B352" s="2"/>
      <c r="C352" s="2"/>
      <c r="D352" s="2"/>
      <c r="E352" s="86"/>
      <c r="F352" s="2"/>
      <c r="G352" s="3"/>
      <c r="H352" s="751"/>
      <c r="I352" s="2"/>
      <c r="J352" s="2"/>
      <c r="K352" s="2"/>
    </row>
    <row r="353" spans="1:11" x14ac:dyDescent="0.2">
      <c r="A353" s="2"/>
      <c r="B353" s="2"/>
      <c r="C353" s="2"/>
      <c r="D353" s="2"/>
      <c r="E353" s="86"/>
      <c r="F353" s="2"/>
      <c r="G353" s="3"/>
      <c r="H353" s="751"/>
      <c r="I353" s="2"/>
      <c r="J353" s="2"/>
      <c r="K353" s="2"/>
    </row>
    <row r="354" spans="1:11" x14ac:dyDescent="0.2">
      <c r="A354" s="2"/>
      <c r="B354" s="2"/>
      <c r="C354" s="2"/>
      <c r="D354" s="2"/>
      <c r="E354" s="86"/>
      <c r="F354" s="2"/>
      <c r="G354" s="3"/>
      <c r="H354" s="751"/>
      <c r="I354" s="2"/>
      <c r="J354" s="2"/>
      <c r="K354" s="2"/>
    </row>
    <row r="355" spans="1:11" x14ac:dyDescent="0.2">
      <c r="A355" s="2"/>
      <c r="B355" s="2"/>
      <c r="C355" s="2"/>
      <c r="D355" s="2"/>
      <c r="E355" s="86"/>
      <c r="F355" s="2"/>
      <c r="G355" s="3"/>
      <c r="H355" s="751"/>
      <c r="I355" s="2"/>
      <c r="J355" s="2"/>
      <c r="K355" s="2"/>
    </row>
    <row r="356" spans="1:11" x14ac:dyDescent="0.2">
      <c r="A356" s="2"/>
      <c r="B356" s="2"/>
      <c r="C356" s="2"/>
      <c r="D356" s="2"/>
      <c r="E356" s="86"/>
      <c r="F356" s="2"/>
      <c r="G356" s="3"/>
      <c r="H356" s="751"/>
      <c r="I356" s="2"/>
      <c r="J356" s="2"/>
      <c r="K356" s="2"/>
    </row>
    <row r="357" spans="1:11" x14ac:dyDescent="0.2">
      <c r="A357" s="2"/>
      <c r="B357" s="2"/>
      <c r="C357" s="2"/>
      <c r="D357" s="2"/>
      <c r="E357" s="86"/>
      <c r="F357" s="2"/>
      <c r="G357" s="3"/>
      <c r="H357" s="751"/>
      <c r="I357" s="2"/>
      <c r="J357" s="2"/>
      <c r="K357" s="2"/>
    </row>
    <row r="358" spans="1:11" x14ac:dyDescent="0.2">
      <c r="A358" s="2"/>
      <c r="B358" s="2"/>
      <c r="C358" s="2"/>
      <c r="D358" s="2"/>
      <c r="E358" s="86"/>
      <c r="F358" s="2"/>
      <c r="G358" s="3"/>
      <c r="H358" s="751"/>
      <c r="I358" s="2"/>
      <c r="J358" s="2"/>
      <c r="K358" s="2"/>
    </row>
    <row r="359" spans="1:11" x14ac:dyDescent="0.2">
      <c r="A359" s="2"/>
      <c r="B359" s="2"/>
      <c r="C359" s="2"/>
      <c r="D359" s="2"/>
      <c r="E359" s="86"/>
      <c r="F359" s="2"/>
      <c r="G359" s="3"/>
      <c r="H359" s="751"/>
      <c r="I359" s="2"/>
      <c r="J359" s="2"/>
      <c r="K359" s="2"/>
    </row>
    <row r="360" spans="1:11" x14ac:dyDescent="0.2">
      <c r="A360" s="2"/>
      <c r="B360" s="2"/>
      <c r="C360" s="2"/>
      <c r="D360" s="2"/>
      <c r="E360" s="86"/>
      <c r="F360" s="2"/>
      <c r="G360" s="3"/>
      <c r="H360" s="751"/>
      <c r="I360" s="2"/>
      <c r="J360" s="2"/>
      <c r="K360" s="2"/>
    </row>
    <row r="361" spans="1:11" x14ac:dyDescent="0.2">
      <c r="A361" s="2"/>
      <c r="B361" s="2"/>
      <c r="C361" s="2"/>
      <c r="D361" s="2"/>
      <c r="E361" s="86"/>
      <c r="F361" s="2"/>
      <c r="G361" s="3"/>
      <c r="H361" s="751"/>
      <c r="I361" s="2"/>
      <c r="J361" s="2"/>
      <c r="K361" s="2"/>
    </row>
    <row r="362" spans="1:11" x14ac:dyDescent="0.2">
      <c r="A362" s="2"/>
      <c r="B362" s="2"/>
      <c r="C362" s="2"/>
      <c r="D362" s="2"/>
      <c r="E362" s="86"/>
      <c r="F362" s="2"/>
      <c r="G362" s="3"/>
      <c r="H362" s="751"/>
      <c r="I362" s="2"/>
      <c r="J362" s="2"/>
      <c r="K362" s="2"/>
    </row>
    <row r="363" spans="1:11" x14ac:dyDescent="0.2">
      <c r="A363" s="2"/>
      <c r="B363" s="2"/>
      <c r="C363" s="2"/>
      <c r="D363" s="2"/>
      <c r="E363" s="86"/>
      <c r="F363" s="2"/>
      <c r="G363" s="3"/>
      <c r="H363" s="751"/>
      <c r="I363" s="2"/>
      <c r="J363" s="2"/>
      <c r="K363" s="2"/>
    </row>
    <row r="364" spans="1:11" x14ac:dyDescent="0.2">
      <c r="A364" s="2"/>
      <c r="B364" s="2"/>
      <c r="C364" s="2"/>
      <c r="D364" s="2"/>
      <c r="E364" s="86"/>
      <c r="F364" s="2"/>
      <c r="G364" s="3"/>
      <c r="H364" s="751"/>
      <c r="I364" s="2"/>
      <c r="J364" s="2"/>
      <c r="K364" s="2"/>
    </row>
    <row r="365" spans="1:11" x14ac:dyDescent="0.2">
      <c r="A365" s="2"/>
      <c r="B365" s="2"/>
      <c r="C365" s="2"/>
      <c r="D365" s="2"/>
      <c r="E365" s="86"/>
      <c r="F365" s="2"/>
      <c r="G365" s="3"/>
      <c r="H365" s="751"/>
      <c r="I365" s="2"/>
      <c r="J365" s="2"/>
      <c r="K365" s="2"/>
    </row>
    <row r="366" spans="1:11" x14ac:dyDescent="0.2">
      <c r="A366" s="2"/>
      <c r="B366" s="2"/>
      <c r="C366" s="2"/>
      <c r="D366" s="2"/>
      <c r="E366" s="86"/>
      <c r="F366" s="2"/>
      <c r="G366" s="3"/>
      <c r="H366" s="751"/>
      <c r="I366" s="2"/>
      <c r="J366" s="2"/>
      <c r="K366" s="2"/>
    </row>
    <row r="367" spans="1:11" x14ac:dyDescent="0.2">
      <c r="A367" s="2"/>
      <c r="B367" s="2"/>
      <c r="C367" s="2"/>
      <c r="D367" s="2"/>
      <c r="E367" s="86"/>
      <c r="F367" s="2"/>
      <c r="G367" s="3"/>
      <c r="H367" s="751"/>
      <c r="I367" s="2"/>
      <c r="J367" s="2"/>
      <c r="K367" s="2"/>
    </row>
    <row r="368" spans="1:11" x14ac:dyDescent="0.2">
      <c r="A368" s="2"/>
      <c r="B368" s="2"/>
      <c r="C368" s="2"/>
      <c r="D368" s="2"/>
      <c r="E368" s="86"/>
      <c r="F368" s="2"/>
      <c r="G368" s="3"/>
      <c r="H368" s="751"/>
      <c r="I368" s="2"/>
      <c r="J368" s="2"/>
      <c r="K368" s="2"/>
    </row>
    <row r="369" spans="1:11" x14ac:dyDescent="0.2">
      <c r="A369" s="2"/>
      <c r="B369" s="2"/>
      <c r="C369" s="2"/>
      <c r="D369" s="2"/>
      <c r="E369" s="86"/>
      <c r="F369" s="2"/>
      <c r="G369" s="3"/>
      <c r="H369" s="751"/>
      <c r="I369" s="2"/>
      <c r="J369" s="2"/>
      <c r="K369" s="2"/>
    </row>
    <row r="370" spans="1:11" x14ac:dyDescent="0.2">
      <c r="A370" s="2"/>
      <c r="B370" s="2"/>
      <c r="C370" s="2"/>
      <c r="D370" s="2"/>
      <c r="E370" s="86"/>
      <c r="F370" s="2"/>
      <c r="G370" s="3"/>
      <c r="H370" s="751"/>
      <c r="I370" s="2"/>
      <c r="J370" s="2"/>
      <c r="K370" s="2"/>
    </row>
    <row r="371" spans="1:11" x14ac:dyDescent="0.2">
      <c r="A371" s="2"/>
      <c r="B371" s="2"/>
      <c r="C371" s="2"/>
      <c r="D371" s="2"/>
      <c r="E371" s="86"/>
      <c r="F371" s="2"/>
      <c r="G371" s="3"/>
      <c r="H371" s="751"/>
      <c r="I371" s="2"/>
      <c r="J371" s="2"/>
      <c r="K371" s="2"/>
    </row>
    <row r="372" spans="1:11" x14ac:dyDescent="0.2">
      <c r="A372" s="2"/>
      <c r="B372" s="2"/>
      <c r="C372" s="2"/>
      <c r="D372" s="2"/>
      <c r="E372" s="86"/>
      <c r="F372" s="2"/>
      <c r="G372" s="3"/>
      <c r="H372" s="751"/>
      <c r="I372" s="2"/>
      <c r="J372" s="2"/>
      <c r="K372" s="2"/>
    </row>
    <row r="373" spans="1:11" x14ac:dyDescent="0.2">
      <c r="A373" s="2"/>
      <c r="B373" s="2"/>
      <c r="C373" s="2"/>
      <c r="D373" s="2"/>
      <c r="E373" s="86"/>
      <c r="F373" s="2"/>
      <c r="G373" s="3"/>
      <c r="H373" s="751"/>
      <c r="I373" s="2"/>
      <c r="J373" s="2"/>
      <c r="K373" s="2"/>
    </row>
    <row r="374" spans="1:11" x14ac:dyDescent="0.2">
      <c r="A374" s="2"/>
      <c r="B374" s="2"/>
      <c r="C374" s="2"/>
      <c r="D374" s="2"/>
      <c r="E374" s="86"/>
      <c r="F374" s="2"/>
      <c r="G374" s="3"/>
      <c r="H374" s="751"/>
      <c r="I374" s="2"/>
      <c r="J374" s="2"/>
      <c r="K374" s="2"/>
    </row>
    <row r="375" spans="1:11" x14ac:dyDescent="0.2">
      <c r="A375" s="2"/>
      <c r="B375" s="2"/>
      <c r="C375" s="2"/>
      <c r="D375" s="2"/>
      <c r="E375" s="86"/>
      <c r="F375" s="2"/>
      <c r="G375" s="3"/>
      <c r="H375" s="751"/>
      <c r="I375" s="2"/>
      <c r="J375" s="2"/>
      <c r="K375" s="2"/>
    </row>
    <row r="376" spans="1:11" x14ac:dyDescent="0.2">
      <c r="A376" s="2"/>
      <c r="B376" s="2"/>
      <c r="C376" s="2"/>
      <c r="D376" s="2"/>
      <c r="E376" s="86"/>
      <c r="F376" s="2"/>
      <c r="G376" s="3"/>
      <c r="H376" s="751"/>
      <c r="I376" s="2"/>
      <c r="J376" s="2"/>
      <c r="K376" s="2"/>
    </row>
    <row r="377" spans="1:11" x14ac:dyDescent="0.2">
      <c r="A377" s="2"/>
      <c r="B377" s="2"/>
      <c r="C377" s="2"/>
      <c r="D377" s="2"/>
      <c r="E377" s="86"/>
      <c r="F377" s="2"/>
      <c r="G377" s="3"/>
      <c r="H377" s="751"/>
      <c r="I377" s="2"/>
      <c r="J377" s="2"/>
      <c r="K377" s="2"/>
    </row>
    <row r="378" spans="1:11" x14ac:dyDescent="0.2">
      <c r="A378" s="2"/>
      <c r="B378" s="2"/>
      <c r="C378" s="2"/>
      <c r="D378" s="2"/>
      <c r="E378" s="86"/>
      <c r="F378" s="2"/>
      <c r="G378" s="3"/>
      <c r="H378" s="751"/>
      <c r="I378" s="2"/>
      <c r="J378" s="2"/>
      <c r="K378" s="2"/>
    </row>
    <row r="379" spans="1:11" x14ac:dyDescent="0.2">
      <c r="A379" s="2"/>
      <c r="B379" s="2"/>
      <c r="C379" s="2"/>
      <c r="D379" s="2"/>
      <c r="E379" s="86"/>
      <c r="F379" s="2"/>
      <c r="G379" s="3"/>
      <c r="H379" s="751"/>
      <c r="I379" s="2"/>
      <c r="J379" s="2"/>
      <c r="K379" s="2"/>
    </row>
    <row r="380" spans="1:11" x14ac:dyDescent="0.2">
      <c r="A380" s="2"/>
      <c r="B380" s="2"/>
      <c r="C380" s="2"/>
      <c r="D380" s="2"/>
      <c r="E380" s="86"/>
      <c r="F380" s="2"/>
      <c r="G380" s="3"/>
      <c r="H380" s="751"/>
      <c r="I380" s="2"/>
      <c r="J380" s="2"/>
      <c r="K380" s="2"/>
    </row>
    <row r="381" spans="1:11" x14ac:dyDescent="0.2">
      <c r="A381" s="2"/>
      <c r="B381" s="2"/>
      <c r="C381" s="2"/>
      <c r="D381" s="2"/>
      <c r="E381" s="86"/>
      <c r="F381" s="2"/>
      <c r="G381" s="3"/>
      <c r="H381" s="751"/>
      <c r="I381" s="2"/>
      <c r="J381" s="2"/>
      <c r="K381" s="2"/>
    </row>
    <row r="382" spans="1:11" x14ac:dyDescent="0.2">
      <c r="A382" s="2"/>
      <c r="B382" s="2"/>
      <c r="C382" s="2"/>
      <c r="D382" s="2"/>
      <c r="E382" s="86"/>
      <c r="F382" s="2"/>
      <c r="G382" s="3"/>
      <c r="H382" s="751"/>
      <c r="I382" s="2"/>
      <c r="J382" s="2"/>
      <c r="K382" s="2"/>
    </row>
    <row r="383" spans="1:11" x14ac:dyDescent="0.2">
      <c r="A383" s="2"/>
      <c r="B383" s="2"/>
      <c r="C383" s="2"/>
      <c r="D383" s="2"/>
      <c r="E383" s="86"/>
      <c r="F383" s="2"/>
      <c r="G383" s="3"/>
      <c r="H383" s="751"/>
      <c r="I383" s="2"/>
      <c r="J383" s="2"/>
      <c r="K383" s="2"/>
    </row>
    <row r="384" spans="1:11" x14ac:dyDescent="0.2">
      <c r="A384" s="2"/>
      <c r="B384" s="2"/>
      <c r="C384" s="2"/>
      <c r="D384" s="2"/>
      <c r="E384" s="86"/>
      <c r="F384" s="2"/>
      <c r="G384" s="3"/>
      <c r="H384" s="751"/>
      <c r="I384" s="2"/>
      <c r="J384" s="2"/>
      <c r="K384" s="2"/>
    </row>
    <row r="385" spans="1:11" x14ac:dyDescent="0.2">
      <c r="A385" s="2"/>
      <c r="B385" s="2"/>
      <c r="C385" s="2"/>
      <c r="D385" s="2"/>
      <c r="E385" s="86"/>
      <c r="F385" s="2"/>
      <c r="G385" s="3"/>
      <c r="H385" s="751"/>
      <c r="I385" s="2"/>
      <c r="J385" s="2"/>
      <c r="K385" s="2"/>
    </row>
    <row r="386" spans="1:11" x14ac:dyDescent="0.2">
      <c r="A386" s="2"/>
      <c r="B386" s="2"/>
      <c r="C386" s="2"/>
      <c r="D386" s="2"/>
      <c r="E386" s="86"/>
      <c r="F386" s="2"/>
      <c r="G386" s="3"/>
      <c r="H386" s="751"/>
      <c r="I386" s="2"/>
      <c r="J386" s="2"/>
      <c r="K386" s="2"/>
    </row>
    <row r="387" spans="1:11" x14ac:dyDescent="0.2">
      <c r="A387" s="2"/>
      <c r="B387" s="2"/>
      <c r="C387" s="2"/>
      <c r="D387" s="2"/>
      <c r="E387" s="86"/>
      <c r="F387" s="2"/>
      <c r="G387" s="3"/>
      <c r="H387" s="751"/>
      <c r="I387" s="2"/>
      <c r="J387" s="2"/>
      <c r="K387" s="2"/>
    </row>
    <row r="388" spans="1:11" x14ac:dyDescent="0.2">
      <c r="A388" s="2"/>
      <c r="B388" s="2"/>
      <c r="C388" s="2"/>
      <c r="D388" s="2"/>
      <c r="E388" s="86"/>
      <c r="F388" s="2"/>
      <c r="G388" s="3"/>
      <c r="H388" s="751"/>
      <c r="I388" s="2"/>
      <c r="J388" s="2"/>
      <c r="K388" s="2"/>
    </row>
    <row r="389" spans="1:11" x14ac:dyDescent="0.2">
      <c r="A389" s="2"/>
      <c r="B389" s="2"/>
      <c r="C389" s="2"/>
      <c r="D389" s="2"/>
      <c r="E389" s="86"/>
      <c r="F389" s="2"/>
      <c r="G389" s="3"/>
      <c r="H389" s="751"/>
      <c r="I389" s="2"/>
      <c r="J389" s="2"/>
      <c r="K389" s="2"/>
    </row>
    <row r="390" spans="1:11" x14ac:dyDescent="0.2">
      <c r="A390" s="2"/>
      <c r="B390" s="2"/>
      <c r="C390" s="2"/>
      <c r="D390" s="2"/>
      <c r="E390" s="86"/>
      <c r="F390" s="2"/>
      <c r="G390" s="3"/>
      <c r="H390" s="751"/>
      <c r="I390" s="2"/>
      <c r="J390" s="2"/>
      <c r="K390" s="2"/>
    </row>
    <row r="391" spans="1:11" x14ac:dyDescent="0.2">
      <c r="A391" s="2"/>
      <c r="B391" s="2"/>
      <c r="C391" s="2"/>
      <c r="D391" s="2"/>
      <c r="E391" s="86"/>
      <c r="F391" s="2"/>
      <c r="G391" s="3"/>
      <c r="H391" s="751"/>
      <c r="I391" s="2"/>
      <c r="J391" s="2"/>
      <c r="K391" s="2"/>
    </row>
    <row r="392" spans="1:11" x14ac:dyDescent="0.2">
      <c r="A392" s="2"/>
      <c r="B392" s="2"/>
      <c r="C392" s="2"/>
      <c r="D392" s="2"/>
      <c r="E392" s="86"/>
      <c r="F392" s="2"/>
      <c r="G392" s="3"/>
      <c r="H392" s="751"/>
      <c r="I392" s="2"/>
      <c r="J392" s="2"/>
      <c r="K392" s="2"/>
    </row>
    <row r="393" spans="1:11" x14ac:dyDescent="0.2">
      <c r="A393" s="2"/>
      <c r="B393" s="2"/>
      <c r="C393" s="2"/>
      <c r="D393" s="2"/>
      <c r="E393" s="86"/>
      <c r="F393" s="2"/>
      <c r="G393" s="3"/>
      <c r="H393" s="751"/>
      <c r="I393" s="2"/>
      <c r="J393" s="2"/>
      <c r="K393" s="2"/>
    </row>
    <row r="394" spans="1:11" x14ac:dyDescent="0.2">
      <c r="A394" s="2"/>
      <c r="B394" s="2"/>
      <c r="C394" s="2"/>
      <c r="D394" s="2"/>
      <c r="E394" s="86"/>
      <c r="F394" s="2"/>
      <c r="G394" s="3"/>
      <c r="H394" s="751"/>
      <c r="I394" s="2"/>
      <c r="J394" s="2"/>
      <c r="K394" s="2"/>
    </row>
    <row r="395" spans="1:11" x14ac:dyDescent="0.2">
      <c r="A395" s="2"/>
      <c r="B395" s="2"/>
      <c r="C395" s="2"/>
      <c r="D395" s="2"/>
      <c r="E395" s="86"/>
      <c r="F395" s="2"/>
      <c r="G395" s="3"/>
      <c r="H395" s="751"/>
      <c r="I395" s="2"/>
      <c r="J395" s="2"/>
      <c r="K395" s="2"/>
    </row>
    <row r="396" spans="1:11" x14ac:dyDescent="0.2">
      <c r="A396" s="2"/>
      <c r="B396" s="2"/>
      <c r="C396" s="2"/>
      <c r="D396" s="2"/>
      <c r="E396" s="86"/>
      <c r="F396" s="2"/>
      <c r="G396" s="3"/>
      <c r="H396" s="751"/>
      <c r="I396" s="2"/>
      <c r="J396" s="2"/>
      <c r="K396" s="2"/>
    </row>
    <row r="397" spans="1:11" x14ac:dyDescent="0.2">
      <c r="A397" s="2"/>
      <c r="B397" s="2"/>
      <c r="C397" s="2"/>
      <c r="D397" s="2"/>
      <c r="E397" s="86"/>
      <c r="F397" s="2"/>
      <c r="G397" s="3"/>
      <c r="H397" s="751"/>
      <c r="I397" s="2"/>
      <c r="J397" s="2"/>
      <c r="K397" s="2"/>
    </row>
    <row r="398" spans="1:11" x14ac:dyDescent="0.2">
      <c r="A398" s="2"/>
      <c r="B398" s="2"/>
      <c r="C398" s="2"/>
      <c r="D398" s="2"/>
      <c r="E398" s="86"/>
      <c r="F398" s="2"/>
      <c r="G398" s="3"/>
      <c r="H398" s="751"/>
      <c r="I398" s="2"/>
      <c r="J398" s="2"/>
      <c r="K398" s="2"/>
    </row>
    <row r="399" spans="1:11" x14ac:dyDescent="0.2">
      <c r="A399" s="2"/>
      <c r="B399" s="2"/>
      <c r="C399" s="2"/>
      <c r="D399" s="2"/>
      <c r="E399" s="86"/>
      <c r="F399" s="2"/>
      <c r="G399" s="3"/>
      <c r="H399" s="751"/>
      <c r="I399" s="2"/>
      <c r="J399" s="2"/>
      <c r="K399" s="2"/>
    </row>
    <row r="400" spans="1:11" x14ac:dyDescent="0.2">
      <c r="A400" s="2"/>
      <c r="B400" s="2"/>
      <c r="C400" s="2"/>
      <c r="D400" s="2"/>
      <c r="E400" s="86"/>
      <c r="F400" s="2"/>
      <c r="G400" s="3"/>
      <c r="H400" s="751"/>
      <c r="I400" s="2"/>
      <c r="J400" s="2"/>
      <c r="K400" s="2"/>
    </row>
    <row r="401" spans="1:11" x14ac:dyDescent="0.2">
      <c r="A401" s="2"/>
      <c r="B401" s="2"/>
      <c r="C401" s="2"/>
      <c r="D401" s="2"/>
      <c r="E401" s="86"/>
      <c r="F401" s="2"/>
      <c r="G401" s="3"/>
      <c r="H401" s="751"/>
      <c r="I401" s="2"/>
      <c r="J401" s="2"/>
      <c r="K401" s="2"/>
    </row>
    <row r="402" spans="1:11" x14ac:dyDescent="0.2">
      <c r="A402" s="2"/>
      <c r="B402" s="2"/>
      <c r="C402" s="2"/>
      <c r="D402" s="2"/>
      <c r="E402" s="86"/>
      <c r="F402" s="2"/>
      <c r="G402" s="3"/>
      <c r="H402" s="751"/>
      <c r="I402" s="2"/>
      <c r="J402" s="2"/>
      <c r="K402" s="2"/>
    </row>
    <row r="403" spans="1:11" x14ac:dyDescent="0.2">
      <c r="A403" s="2"/>
      <c r="B403" s="2"/>
      <c r="C403" s="2"/>
      <c r="D403" s="2"/>
      <c r="E403" s="86"/>
      <c r="F403" s="2"/>
      <c r="G403" s="3"/>
      <c r="H403" s="751"/>
      <c r="I403" s="2"/>
      <c r="J403" s="2"/>
      <c r="K403" s="2"/>
    </row>
    <row r="404" spans="1:11" x14ac:dyDescent="0.2">
      <c r="A404" s="2"/>
      <c r="B404" s="2"/>
      <c r="C404" s="2"/>
      <c r="D404" s="2"/>
      <c r="E404" s="86"/>
      <c r="F404" s="2"/>
      <c r="G404" s="3"/>
      <c r="H404" s="751"/>
      <c r="I404" s="2"/>
      <c r="J404" s="2"/>
      <c r="K404" s="2"/>
    </row>
    <row r="405" spans="1:11" x14ac:dyDescent="0.2">
      <c r="A405" s="2"/>
      <c r="B405" s="2"/>
      <c r="C405" s="2"/>
      <c r="D405" s="2"/>
      <c r="E405" s="86"/>
      <c r="F405" s="2"/>
      <c r="G405" s="3"/>
      <c r="H405" s="751"/>
      <c r="I405" s="2"/>
      <c r="J405" s="2"/>
      <c r="K405" s="2"/>
    </row>
    <row r="406" spans="1:11" x14ac:dyDescent="0.2">
      <c r="A406" s="2"/>
      <c r="B406" s="2"/>
      <c r="C406" s="2"/>
      <c r="D406" s="2"/>
      <c r="E406" s="86"/>
      <c r="F406" s="2"/>
      <c r="G406" s="3"/>
      <c r="H406" s="751"/>
      <c r="I406" s="2"/>
      <c r="J406" s="2"/>
      <c r="K406" s="2"/>
    </row>
    <row r="407" spans="1:11" x14ac:dyDescent="0.2">
      <c r="A407" s="2"/>
      <c r="B407" s="2"/>
      <c r="C407" s="2"/>
      <c r="D407" s="2"/>
      <c r="E407" s="86"/>
      <c r="F407" s="2"/>
      <c r="G407" s="3"/>
      <c r="H407" s="751"/>
      <c r="I407" s="2"/>
      <c r="J407" s="2"/>
      <c r="K407" s="2"/>
    </row>
    <row r="408" spans="1:11" x14ac:dyDescent="0.2">
      <c r="A408" s="2"/>
      <c r="B408" s="2"/>
      <c r="C408" s="2"/>
      <c r="D408" s="2"/>
      <c r="E408" s="86"/>
      <c r="F408" s="2"/>
      <c r="G408" s="3"/>
      <c r="H408" s="751"/>
      <c r="I408" s="2"/>
      <c r="J408" s="2"/>
      <c r="K408" s="2"/>
    </row>
    <row r="409" spans="1:11" x14ac:dyDescent="0.2">
      <c r="A409" s="2"/>
      <c r="B409" s="2"/>
      <c r="C409" s="2"/>
      <c r="D409" s="2"/>
      <c r="E409" s="86"/>
      <c r="F409" s="2"/>
      <c r="G409" s="3"/>
      <c r="H409" s="751"/>
      <c r="I409" s="2"/>
      <c r="J409" s="2"/>
      <c r="K409" s="2"/>
    </row>
    <row r="410" spans="1:11" x14ac:dyDescent="0.2">
      <c r="A410" s="2"/>
      <c r="B410" s="2"/>
      <c r="C410" s="2"/>
      <c r="D410" s="2"/>
      <c r="E410" s="86"/>
      <c r="F410" s="2"/>
      <c r="G410" s="3"/>
      <c r="H410" s="751"/>
      <c r="I410" s="2"/>
      <c r="J410" s="2"/>
      <c r="K410" s="2"/>
    </row>
    <row r="411" spans="1:11" x14ac:dyDescent="0.2">
      <c r="A411" s="2"/>
      <c r="B411" s="2"/>
      <c r="C411" s="2"/>
      <c r="D411" s="2"/>
      <c r="E411" s="86"/>
      <c r="F411" s="2"/>
      <c r="G411" s="3"/>
      <c r="H411" s="751"/>
      <c r="I411" s="2"/>
      <c r="J411" s="2"/>
      <c r="K411" s="2"/>
    </row>
    <row r="412" spans="1:11" x14ac:dyDescent="0.2">
      <c r="A412" s="2"/>
      <c r="B412" s="2"/>
      <c r="C412" s="2"/>
      <c r="D412" s="2"/>
      <c r="E412" s="86"/>
      <c r="F412" s="2"/>
      <c r="G412" s="3"/>
      <c r="H412" s="751"/>
      <c r="I412" s="2"/>
      <c r="J412" s="2"/>
      <c r="K412" s="2"/>
    </row>
    <row r="413" spans="1:11" x14ac:dyDescent="0.2">
      <c r="A413" s="2"/>
      <c r="B413" s="2"/>
      <c r="C413" s="2"/>
      <c r="D413" s="2"/>
      <c r="E413" s="86"/>
      <c r="F413" s="2"/>
      <c r="G413" s="3"/>
      <c r="H413" s="751"/>
      <c r="I413" s="2"/>
      <c r="J413" s="2"/>
      <c r="K413" s="2"/>
    </row>
    <row r="414" spans="1:11" x14ac:dyDescent="0.2">
      <c r="A414" s="2"/>
      <c r="B414" s="2"/>
      <c r="C414" s="2"/>
      <c r="D414" s="2"/>
      <c r="E414" s="86"/>
      <c r="F414" s="2"/>
      <c r="G414" s="3"/>
      <c r="H414" s="751"/>
      <c r="I414" s="2"/>
      <c r="J414" s="2"/>
      <c r="K414" s="2"/>
    </row>
    <row r="415" spans="1:11" x14ac:dyDescent="0.2">
      <c r="A415" s="2"/>
      <c r="B415" s="2"/>
      <c r="C415" s="2"/>
      <c r="D415" s="2"/>
      <c r="E415" s="86"/>
      <c r="F415" s="2"/>
      <c r="G415" s="3"/>
      <c r="H415" s="751"/>
      <c r="I415" s="2"/>
      <c r="J415" s="2"/>
      <c r="K415" s="2"/>
    </row>
    <row r="416" spans="1:11" x14ac:dyDescent="0.2">
      <c r="A416" s="2"/>
      <c r="B416" s="2"/>
      <c r="C416" s="2"/>
      <c r="D416" s="2"/>
      <c r="E416" s="86"/>
      <c r="F416" s="2"/>
      <c r="G416" s="3"/>
      <c r="H416" s="751"/>
      <c r="I416" s="2"/>
      <c r="J416" s="2"/>
      <c r="K416" s="2"/>
    </row>
    <row r="417" spans="1:11" x14ac:dyDescent="0.2">
      <c r="A417" s="2"/>
      <c r="B417" s="2"/>
      <c r="C417" s="2"/>
      <c r="D417" s="2"/>
      <c r="E417" s="86"/>
      <c r="F417" s="2"/>
      <c r="G417" s="3"/>
      <c r="H417" s="751"/>
      <c r="I417" s="2"/>
      <c r="J417" s="2"/>
      <c r="K417" s="2"/>
    </row>
    <row r="418" spans="1:11" x14ac:dyDescent="0.2">
      <c r="A418" s="2"/>
      <c r="B418" s="2"/>
      <c r="C418" s="2"/>
      <c r="D418" s="2"/>
      <c r="E418" s="86"/>
      <c r="F418" s="2"/>
      <c r="G418" s="3"/>
      <c r="H418" s="751"/>
      <c r="I418" s="2"/>
      <c r="J418" s="2"/>
      <c r="K418" s="2"/>
    </row>
    <row r="419" spans="1:11" x14ac:dyDescent="0.2">
      <c r="A419" s="2"/>
      <c r="B419" s="2"/>
      <c r="C419" s="2"/>
      <c r="D419" s="2"/>
      <c r="E419" s="86"/>
      <c r="F419" s="2"/>
      <c r="G419" s="3"/>
      <c r="H419" s="751"/>
      <c r="I419" s="2"/>
      <c r="J419" s="2"/>
      <c r="K419" s="2"/>
    </row>
    <row r="420" spans="1:11" x14ac:dyDescent="0.2">
      <c r="A420" s="2"/>
      <c r="B420" s="2"/>
      <c r="C420" s="2"/>
      <c r="D420" s="2"/>
      <c r="E420" s="86"/>
      <c r="F420" s="2"/>
      <c r="G420" s="3"/>
      <c r="H420" s="751"/>
      <c r="I420" s="2"/>
      <c r="J420" s="2"/>
      <c r="K420" s="2"/>
    </row>
    <row r="421" spans="1:11" x14ac:dyDescent="0.2">
      <c r="A421" s="2"/>
      <c r="B421" s="2"/>
      <c r="C421" s="2"/>
      <c r="D421" s="2"/>
      <c r="E421" s="86"/>
      <c r="F421" s="2"/>
      <c r="G421" s="3"/>
      <c r="H421" s="751"/>
      <c r="I421" s="2"/>
      <c r="J421" s="2"/>
      <c r="K421" s="2"/>
    </row>
    <row r="422" spans="1:11" x14ac:dyDescent="0.2">
      <c r="A422" s="2"/>
      <c r="B422" s="2"/>
      <c r="C422" s="2"/>
      <c r="D422" s="2"/>
      <c r="E422" s="86"/>
      <c r="F422" s="2"/>
      <c r="G422" s="3"/>
      <c r="H422" s="751"/>
      <c r="I422" s="2"/>
      <c r="J422" s="2"/>
      <c r="K422" s="2"/>
    </row>
    <row r="423" spans="1:11" x14ac:dyDescent="0.2">
      <c r="A423" s="2"/>
      <c r="B423" s="2"/>
      <c r="C423" s="2"/>
      <c r="D423" s="2"/>
      <c r="E423" s="86"/>
      <c r="F423" s="2"/>
      <c r="G423" s="3"/>
      <c r="H423" s="751"/>
      <c r="I423" s="2"/>
      <c r="J423" s="2"/>
      <c r="K423" s="2"/>
    </row>
    <row r="424" spans="1:11" x14ac:dyDescent="0.2">
      <c r="A424" s="2"/>
      <c r="B424" s="2"/>
      <c r="C424" s="2"/>
      <c r="D424" s="2"/>
      <c r="E424" s="86"/>
      <c r="F424" s="2"/>
      <c r="G424" s="3"/>
      <c r="H424" s="751"/>
      <c r="I424" s="2"/>
      <c r="J424" s="2"/>
      <c r="K424" s="2"/>
    </row>
    <row r="425" spans="1:11" x14ac:dyDescent="0.2">
      <c r="A425" s="2"/>
      <c r="B425" s="2"/>
      <c r="C425" s="2"/>
      <c r="D425" s="2"/>
      <c r="E425" s="86"/>
      <c r="F425" s="2"/>
      <c r="G425" s="3"/>
      <c r="H425" s="751"/>
      <c r="I425" s="2"/>
      <c r="J425" s="2"/>
      <c r="K425" s="2"/>
    </row>
    <row r="426" spans="1:11" x14ac:dyDescent="0.2">
      <c r="A426" s="2"/>
      <c r="B426" s="2"/>
      <c r="C426" s="2"/>
      <c r="D426" s="2"/>
      <c r="E426" s="86"/>
      <c r="F426" s="2"/>
      <c r="G426" s="3"/>
      <c r="H426" s="751"/>
      <c r="I426" s="2"/>
      <c r="J426" s="2"/>
      <c r="K426" s="2"/>
    </row>
    <row r="427" spans="1:11" x14ac:dyDescent="0.2">
      <c r="A427" s="2"/>
      <c r="B427" s="2"/>
      <c r="C427" s="2"/>
      <c r="D427" s="2"/>
      <c r="E427" s="86"/>
      <c r="F427" s="2"/>
      <c r="G427" s="3"/>
      <c r="H427" s="751"/>
      <c r="I427" s="2"/>
      <c r="J427" s="2"/>
      <c r="K427" s="2"/>
    </row>
    <row r="428" spans="1:11" x14ac:dyDescent="0.2">
      <c r="A428" s="2"/>
      <c r="B428" s="2"/>
      <c r="C428" s="2"/>
      <c r="D428" s="2"/>
      <c r="E428" s="86"/>
      <c r="F428" s="2"/>
      <c r="G428" s="3"/>
      <c r="H428" s="751"/>
      <c r="I428" s="2"/>
      <c r="J428" s="2"/>
      <c r="K428" s="2"/>
    </row>
    <row r="429" spans="1:11" x14ac:dyDescent="0.2">
      <c r="A429" s="2"/>
      <c r="B429" s="2"/>
      <c r="C429" s="2"/>
      <c r="D429" s="2"/>
      <c r="E429" s="86"/>
      <c r="F429" s="2"/>
      <c r="G429" s="3"/>
      <c r="H429" s="751"/>
      <c r="I429" s="2"/>
      <c r="J429" s="2"/>
      <c r="K429" s="2"/>
    </row>
    <row r="430" spans="1:11" x14ac:dyDescent="0.2">
      <c r="A430" s="2"/>
      <c r="B430" s="2"/>
      <c r="C430" s="2"/>
      <c r="D430" s="2"/>
      <c r="E430" s="86"/>
      <c r="F430" s="2"/>
      <c r="G430" s="3"/>
      <c r="H430" s="751"/>
      <c r="I430" s="2"/>
      <c r="J430" s="2"/>
      <c r="K430" s="2"/>
    </row>
    <row r="431" spans="1:11" x14ac:dyDescent="0.2">
      <c r="A431" s="2"/>
      <c r="B431" s="2"/>
      <c r="C431" s="2"/>
      <c r="D431" s="2"/>
      <c r="E431" s="86"/>
      <c r="F431" s="2"/>
      <c r="G431" s="3"/>
      <c r="H431" s="751"/>
      <c r="I431" s="2"/>
      <c r="J431" s="2"/>
      <c r="K431" s="2"/>
    </row>
    <row r="432" spans="1:11" x14ac:dyDescent="0.2">
      <c r="A432" s="2"/>
      <c r="B432" s="2"/>
      <c r="C432" s="2"/>
      <c r="D432" s="2"/>
      <c r="E432" s="86"/>
      <c r="F432" s="2"/>
      <c r="G432" s="3"/>
      <c r="H432" s="751"/>
      <c r="I432" s="2"/>
      <c r="J432" s="2"/>
      <c r="K432" s="2"/>
    </row>
    <row r="433" spans="1:11" x14ac:dyDescent="0.2">
      <c r="A433" s="2"/>
      <c r="B433" s="2"/>
      <c r="C433" s="2"/>
      <c r="D433" s="2"/>
      <c r="E433" s="86"/>
      <c r="F433" s="2"/>
      <c r="G433" s="3"/>
      <c r="H433" s="751"/>
      <c r="I433" s="2"/>
      <c r="J433" s="2"/>
      <c r="K433" s="2"/>
    </row>
    <row r="434" spans="1:11" x14ac:dyDescent="0.2">
      <c r="A434" s="2"/>
      <c r="B434" s="2"/>
      <c r="C434" s="2"/>
      <c r="D434" s="2"/>
      <c r="E434" s="86"/>
      <c r="F434" s="2"/>
      <c r="G434" s="3"/>
      <c r="H434" s="751"/>
      <c r="I434" s="2"/>
      <c r="J434" s="2"/>
      <c r="K434" s="2"/>
    </row>
    <row r="435" spans="1:11" x14ac:dyDescent="0.2">
      <c r="A435" s="2"/>
      <c r="B435" s="2"/>
      <c r="C435" s="2"/>
      <c r="D435" s="2"/>
      <c r="E435" s="86"/>
      <c r="F435" s="2"/>
      <c r="G435" s="3"/>
      <c r="H435" s="751"/>
      <c r="I435" s="2"/>
      <c r="J435" s="2"/>
      <c r="K435" s="2"/>
    </row>
    <row r="436" spans="1:11" x14ac:dyDescent="0.2">
      <c r="A436" s="2"/>
      <c r="B436" s="2"/>
      <c r="C436" s="2"/>
      <c r="D436" s="2"/>
      <c r="E436" s="86"/>
      <c r="F436" s="2"/>
      <c r="G436" s="3"/>
      <c r="H436" s="751"/>
      <c r="I436" s="2"/>
      <c r="J436" s="2"/>
      <c r="K436" s="2"/>
    </row>
    <row r="437" spans="1:11" x14ac:dyDescent="0.2">
      <c r="A437" s="2"/>
      <c r="B437" s="2"/>
      <c r="C437" s="2"/>
      <c r="D437" s="2"/>
      <c r="E437" s="86"/>
      <c r="F437" s="2"/>
      <c r="G437" s="3"/>
      <c r="H437" s="751"/>
      <c r="I437" s="2"/>
      <c r="J437" s="2"/>
      <c r="K437" s="2"/>
    </row>
    <row r="438" spans="1:11" x14ac:dyDescent="0.2">
      <c r="A438" s="2"/>
      <c r="B438" s="2"/>
      <c r="C438" s="2"/>
      <c r="D438" s="2"/>
      <c r="E438" s="86"/>
      <c r="F438" s="2"/>
      <c r="G438" s="3"/>
      <c r="H438" s="751"/>
      <c r="I438" s="2"/>
      <c r="J438" s="2"/>
      <c r="K438" s="2"/>
    </row>
    <row r="439" spans="1:11" x14ac:dyDescent="0.2">
      <c r="A439" s="2"/>
      <c r="B439" s="2"/>
      <c r="C439" s="2"/>
      <c r="D439" s="2"/>
      <c r="E439" s="86"/>
      <c r="F439" s="2"/>
      <c r="G439" s="3"/>
      <c r="H439" s="751"/>
      <c r="I439" s="2"/>
      <c r="J439" s="2"/>
      <c r="K439" s="2"/>
    </row>
    <row r="440" spans="1:11" x14ac:dyDescent="0.2">
      <c r="A440" s="2"/>
      <c r="B440" s="2"/>
      <c r="C440" s="2"/>
      <c r="D440" s="2"/>
      <c r="E440" s="86"/>
      <c r="F440" s="2"/>
      <c r="G440" s="3"/>
      <c r="H440" s="751"/>
      <c r="I440" s="2"/>
      <c r="J440" s="2"/>
      <c r="K440" s="2"/>
    </row>
    <row r="441" spans="1:11" x14ac:dyDescent="0.2">
      <c r="A441" s="2"/>
      <c r="B441" s="2"/>
      <c r="C441" s="2"/>
      <c r="D441" s="2"/>
      <c r="E441" s="86"/>
      <c r="F441" s="2"/>
      <c r="G441" s="3"/>
      <c r="H441" s="751"/>
      <c r="I441" s="2"/>
      <c r="J441" s="2"/>
      <c r="K441" s="2"/>
    </row>
    <row r="442" spans="1:11" x14ac:dyDescent="0.2">
      <c r="A442" s="2"/>
      <c r="B442" s="2"/>
      <c r="C442" s="2"/>
      <c r="D442" s="2"/>
      <c r="E442" s="86"/>
      <c r="F442" s="2"/>
      <c r="G442" s="3"/>
      <c r="H442" s="751"/>
      <c r="I442" s="2"/>
      <c r="J442" s="2"/>
      <c r="K442" s="2"/>
    </row>
    <row r="443" spans="1:11" x14ac:dyDescent="0.2">
      <c r="A443" s="2"/>
      <c r="B443" s="2"/>
      <c r="C443" s="2"/>
      <c r="D443" s="2"/>
      <c r="E443" s="86"/>
      <c r="F443" s="2"/>
      <c r="G443" s="3"/>
      <c r="H443" s="751"/>
      <c r="I443" s="2"/>
      <c r="J443" s="2"/>
      <c r="K443" s="2"/>
    </row>
    <row r="444" spans="1:11" x14ac:dyDescent="0.2">
      <c r="A444" s="2"/>
      <c r="B444" s="2"/>
      <c r="C444" s="2"/>
      <c r="D444" s="2"/>
      <c r="E444" s="86"/>
      <c r="F444" s="2"/>
      <c r="G444" s="3"/>
      <c r="H444" s="751"/>
      <c r="I444" s="2"/>
      <c r="J444" s="2"/>
      <c r="K444" s="2"/>
    </row>
    <row r="445" spans="1:11" x14ac:dyDescent="0.2">
      <c r="A445" s="2"/>
      <c r="B445" s="2"/>
      <c r="C445" s="2"/>
      <c r="D445" s="2"/>
      <c r="E445" s="86"/>
      <c r="F445" s="2"/>
      <c r="G445" s="3"/>
      <c r="H445" s="751"/>
      <c r="I445" s="2"/>
      <c r="J445" s="2"/>
      <c r="K445" s="2"/>
    </row>
    <row r="446" spans="1:11" x14ac:dyDescent="0.2">
      <c r="A446" s="2"/>
      <c r="B446" s="2"/>
      <c r="C446" s="2"/>
      <c r="D446" s="2"/>
      <c r="E446" s="86"/>
      <c r="F446" s="2"/>
      <c r="G446" s="3"/>
      <c r="H446" s="751"/>
      <c r="I446" s="2"/>
      <c r="J446" s="2"/>
      <c r="K446" s="2"/>
    </row>
    <row r="447" spans="1:11" x14ac:dyDescent="0.2">
      <c r="A447" s="2"/>
      <c r="B447" s="2"/>
      <c r="C447" s="2"/>
      <c r="D447" s="2"/>
      <c r="E447" s="86"/>
      <c r="F447" s="2"/>
      <c r="G447" s="3"/>
      <c r="H447" s="751"/>
      <c r="I447" s="2"/>
      <c r="J447" s="2"/>
      <c r="K447" s="2"/>
    </row>
    <row r="448" spans="1:11" x14ac:dyDescent="0.2">
      <c r="A448" s="2"/>
      <c r="B448" s="2"/>
      <c r="C448" s="2"/>
      <c r="D448" s="2"/>
      <c r="E448" s="86"/>
      <c r="F448" s="2"/>
      <c r="G448" s="3"/>
      <c r="H448" s="751"/>
      <c r="I448" s="2"/>
      <c r="J448" s="2"/>
      <c r="K448" s="2"/>
    </row>
    <row r="449" spans="1:11" x14ac:dyDescent="0.2">
      <c r="A449" s="2"/>
      <c r="B449" s="2"/>
      <c r="C449" s="2"/>
      <c r="D449" s="2"/>
      <c r="E449" s="86"/>
      <c r="F449" s="2"/>
      <c r="G449" s="3"/>
      <c r="H449" s="751"/>
      <c r="I449" s="2"/>
      <c r="J449" s="2"/>
      <c r="K449" s="2"/>
    </row>
    <row r="450" spans="1:11" x14ac:dyDescent="0.2">
      <c r="A450" s="2"/>
      <c r="B450" s="2"/>
      <c r="C450" s="2"/>
      <c r="D450" s="2"/>
      <c r="E450" s="86"/>
      <c r="F450" s="2"/>
      <c r="G450" s="3"/>
      <c r="H450" s="751"/>
      <c r="I450" s="2"/>
      <c r="J450" s="2"/>
      <c r="K450" s="2"/>
    </row>
    <row r="451" spans="1:11" x14ac:dyDescent="0.2">
      <c r="A451" s="2"/>
      <c r="B451" s="2"/>
      <c r="C451" s="2"/>
      <c r="D451" s="2"/>
      <c r="E451" s="86"/>
      <c r="F451" s="2"/>
      <c r="G451" s="3"/>
      <c r="H451" s="751"/>
      <c r="I451" s="2"/>
      <c r="J451" s="2"/>
      <c r="K451" s="2"/>
    </row>
    <row r="452" spans="1:11" x14ac:dyDescent="0.2">
      <c r="A452" s="2"/>
      <c r="B452" s="2"/>
      <c r="C452" s="2"/>
      <c r="D452" s="2"/>
      <c r="E452" s="86"/>
      <c r="F452" s="2"/>
      <c r="G452" s="3"/>
      <c r="H452" s="751"/>
      <c r="I452" s="2"/>
      <c r="J452" s="2"/>
      <c r="K452" s="2"/>
    </row>
    <row r="453" spans="1:11" x14ac:dyDescent="0.2">
      <c r="A453" s="2"/>
      <c r="B453" s="2"/>
      <c r="C453" s="2"/>
      <c r="D453" s="2"/>
      <c r="E453" s="86"/>
      <c r="F453" s="2"/>
      <c r="G453" s="3"/>
      <c r="H453" s="751"/>
      <c r="I453" s="2"/>
      <c r="J453" s="2"/>
      <c r="K453" s="2"/>
    </row>
    <row r="454" spans="1:11" x14ac:dyDescent="0.2">
      <c r="A454" s="2"/>
      <c r="B454" s="2"/>
      <c r="C454" s="2"/>
      <c r="D454" s="2"/>
      <c r="E454" s="86"/>
      <c r="F454" s="2"/>
      <c r="G454" s="3"/>
      <c r="H454" s="751"/>
      <c r="I454" s="2"/>
      <c r="J454" s="2"/>
      <c r="K454" s="2"/>
    </row>
    <row r="455" spans="1:11" x14ac:dyDescent="0.2">
      <c r="A455" s="2"/>
      <c r="B455" s="2"/>
      <c r="C455" s="2"/>
      <c r="D455" s="2"/>
      <c r="E455" s="86"/>
      <c r="F455" s="2"/>
      <c r="G455" s="3"/>
      <c r="H455" s="751"/>
      <c r="I455" s="2"/>
      <c r="J455" s="2"/>
      <c r="K455" s="2"/>
    </row>
    <row r="456" spans="1:11" x14ac:dyDescent="0.2">
      <c r="A456" s="2"/>
      <c r="B456" s="2"/>
      <c r="C456" s="2"/>
      <c r="D456" s="2"/>
      <c r="E456" s="86"/>
      <c r="F456" s="2"/>
      <c r="G456" s="3"/>
      <c r="H456" s="751"/>
      <c r="I456" s="2"/>
      <c r="J456" s="2"/>
      <c r="K456" s="2"/>
    </row>
    <row r="457" spans="1:11" x14ac:dyDescent="0.2">
      <c r="A457" s="2"/>
      <c r="B457" s="2"/>
      <c r="C457" s="2"/>
      <c r="D457" s="2"/>
      <c r="E457" s="86"/>
      <c r="F457" s="2"/>
      <c r="G457" s="3"/>
      <c r="H457" s="751"/>
      <c r="I457" s="2"/>
      <c r="J457" s="2"/>
      <c r="K457" s="2"/>
    </row>
    <row r="458" spans="1:11" x14ac:dyDescent="0.2">
      <c r="A458" s="2"/>
      <c r="B458" s="2"/>
      <c r="C458" s="2"/>
      <c r="D458" s="2"/>
      <c r="E458" s="86"/>
      <c r="F458" s="2"/>
      <c r="G458" s="3"/>
      <c r="H458" s="751"/>
      <c r="I458" s="2"/>
      <c r="J458" s="2"/>
      <c r="K458" s="2"/>
    </row>
    <row r="459" spans="1:11" x14ac:dyDescent="0.2">
      <c r="A459" s="2"/>
      <c r="B459" s="2"/>
      <c r="C459" s="2"/>
      <c r="D459" s="2"/>
      <c r="E459" s="86"/>
      <c r="F459" s="2"/>
      <c r="G459" s="3"/>
      <c r="H459" s="751"/>
      <c r="I459" s="2"/>
      <c r="J459" s="2"/>
      <c r="K459" s="2"/>
    </row>
    <row r="460" spans="1:11" x14ac:dyDescent="0.2">
      <c r="A460" s="2"/>
      <c r="B460" s="2"/>
      <c r="C460" s="2"/>
      <c r="D460" s="2"/>
      <c r="E460" s="86"/>
      <c r="F460" s="2"/>
      <c r="G460" s="3"/>
      <c r="H460" s="751"/>
      <c r="I460" s="2"/>
      <c r="J460" s="2"/>
      <c r="K460" s="2"/>
    </row>
    <row r="461" spans="1:11" x14ac:dyDescent="0.2">
      <c r="A461" s="2"/>
      <c r="B461" s="2"/>
      <c r="C461" s="2"/>
      <c r="D461" s="2"/>
      <c r="E461" s="86"/>
      <c r="F461" s="2"/>
      <c r="G461" s="3"/>
      <c r="H461" s="751"/>
      <c r="I461" s="2"/>
      <c r="J461" s="2"/>
      <c r="K461" s="2"/>
    </row>
    <row r="462" spans="1:11" x14ac:dyDescent="0.2">
      <c r="A462" s="2"/>
      <c r="B462" s="2"/>
      <c r="C462" s="2"/>
      <c r="D462" s="2"/>
      <c r="E462" s="86"/>
      <c r="F462" s="2"/>
      <c r="G462" s="3"/>
      <c r="H462" s="751"/>
      <c r="I462" s="2"/>
      <c r="J462" s="2"/>
      <c r="K462" s="2"/>
    </row>
    <row r="463" spans="1:11" x14ac:dyDescent="0.2">
      <c r="A463" s="2"/>
      <c r="B463" s="2"/>
      <c r="C463" s="2"/>
      <c r="D463" s="2"/>
      <c r="E463" s="86"/>
      <c r="F463" s="2"/>
      <c r="G463" s="3"/>
      <c r="H463" s="751"/>
      <c r="I463" s="2"/>
      <c r="J463" s="2"/>
      <c r="K463" s="2"/>
    </row>
    <row r="464" spans="1:11" x14ac:dyDescent="0.2">
      <c r="A464" s="2"/>
      <c r="B464" s="2"/>
      <c r="C464" s="2"/>
      <c r="D464" s="2"/>
      <c r="E464" s="86"/>
      <c r="F464" s="2"/>
      <c r="G464" s="3"/>
      <c r="H464" s="751"/>
      <c r="I464" s="2"/>
      <c r="J464" s="2"/>
      <c r="K464" s="2"/>
    </row>
    <row r="465" spans="1:11" x14ac:dyDescent="0.2">
      <c r="A465" s="2"/>
      <c r="B465" s="2"/>
      <c r="C465" s="2"/>
      <c r="D465" s="2"/>
      <c r="E465" s="86"/>
      <c r="F465" s="2"/>
      <c r="G465" s="3"/>
      <c r="H465" s="751"/>
      <c r="I465" s="2"/>
      <c r="J465" s="2"/>
      <c r="K465" s="2"/>
    </row>
    <row r="466" spans="1:11" x14ac:dyDescent="0.2">
      <c r="A466" s="2"/>
      <c r="B466" s="2"/>
      <c r="C466" s="2"/>
      <c r="D466" s="2"/>
      <c r="E466" s="86"/>
      <c r="F466" s="2"/>
      <c r="G466" s="3"/>
      <c r="H466" s="751"/>
      <c r="I466" s="2"/>
      <c r="J466" s="2"/>
      <c r="K466" s="2"/>
    </row>
    <row r="467" spans="1:11" x14ac:dyDescent="0.2">
      <c r="A467" s="2"/>
      <c r="B467" s="2"/>
      <c r="C467" s="2"/>
      <c r="D467" s="2"/>
      <c r="E467" s="86"/>
      <c r="F467" s="2"/>
      <c r="G467" s="3"/>
      <c r="H467" s="751"/>
      <c r="I467" s="2"/>
      <c r="J467" s="2"/>
      <c r="K467" s="2"/>
    </row>
    <row r="468" spans="1:11" x14ac:dyDescent="0.2">
      <c r="A468" s="2"/>
      <c r="B468" s="2"/>
      <c r="C468" s="2"/>
      <c r="D468" s="2"/>
      <c r="E468" s="86"/>
      <c r="F468" s="2"/>
      <c r="G468" s="3"/>
      <c r="H468" s="751"/>
      <c r="I468" s="2"/>
      <c r="J468" s="2"/>
      <c r="K468" s="2"/>
    </row>
    <row r="469" spans="1:11" x14ac:dyDescent="0.2">
      <c r="A469" s="2"/>
      <c r="B469" s="2"/>
      <c r="C469" s="2"/>
      <c r="D469" s="2"/>
      <c r="E469" s="86"/>
      <c r="F469" s="2"/>
      <c r="G469" s="3"/>
      <c r="H469" s="751"/>
      <c r="I469" s="2"/>
      <c r="J469" s="2"/>
      <c r="K469" s="2"/>
    </row>
    <row r="470" spans="1:11" x14ac:dyDescent="0.2">
      <c r="A470" s="2"/>
      <c r="B470" s="2"/>
      <c r="C470" s="2"/>
      <c r="D470" s="2"/>
      <c r="E470" s="86"/>
      <c r="F470" s="2"/>
      <c r="G470" s="3"/>
      <c r="H470" s="751"/>
      <c r="I470" s="2"/>
      <c r="J470" s="2"/>
      <c r="K470" s="2"/>
    </row>
    <row r="471" spans="1:11" x14ac:dyDescent="0.2">
      <c r="A471" s="2"/>
      <c r="B471" s="2"/>
      <c r="C471" s="2"/>
      <c r="D471" s="2"/>
      <c r="E471" s="86"/>
      <c r="F471" s="2"/>
      <c r="G471" s="3"/>
      <c r="H471" s="751"/>
      <c r="I471" s="2"/>
      <c r="J471" s="2"/>
      <c r="K471" s="2"/>
    </row>
    <row r="472" spans="1:11" x14ac:dyDescent="0.2">
      <c r="A472" s="2"/>
      <c r="B472" s="2"/>
      <c r="C472" s="2"/>
      <c r="D472" s="2"/>
      <c r="E472" s="86"/>
      <c r="F472" s="2"/>
      <c r="G472" s="3"/>
      <c r="H472" s="751"/>
      <c r="I472" s="2"/>
      <c r="J472" s="2"/>
      <c r="K472" s="2"/>
    </row>
    <row r="473" spans="1:11" x14ac:dyDescent="0.2">
      <c r="A473" s="2"/>
      <c r="B473" s="2"/>
      <c r="C473" s="2"/>
      <c r="D473" s="2"/>
      <c r="E473" s="86"/>
      <c r="F473" s="2"/>
      <c r="G473" s="3"/>
      <c r="H473" s="751"/>
      <c r="I473" s="2"/>
      <c r="J473" s="2"/>
      <c r="K473" s="2"/>
    </row>
    <row r="474" spans="1:11" x14ac:dyDescent="0.2">
      <c r="A474" s="2"/>
      <c r="B474" s="2"/>
      <c r="C474" s="2"/>
      <c r="D474" s="2"/>
      <c r="E474" s="86"/>
      <c r="F474" s="2"/>
      <c r="G474" s="3"/>
      <c r="H474" s="751"/>
      <c r="I474" s="2"/>
      <c r="J474" s="2"/>
      <c r="K474" s="2"/>
    </row>
    <row r="475" spans="1:11" x14ac:dyDescent="0.2">
      <c r="A475" s="2"/>
      <c r="B475" s="2"/>
      <c r="C475" s="2"/>
      <c r="D475" s="2"/>
      <c r="E475" s="86"/>
      <c r="F475" s="2"/>
      <c r="G475" s="3"/>
      <c r="H475" s="751"/>
      <c r="I475" s="2"/>
      <c r="J475" s="2"/>
      <c r="K475" s="2"/>
    </row>
    <row r="476" spans="1:11" x14ac:dyDescent="0.2">
      <c r="A476" s="2"/>
      <c r="B476" s="2"/>
      <c r="C476" s="2"/>
      <c r="D476" s="2"/>
      <c r="E476" s="86"/>
      <c r="F476" s="2"/>
      <c r="G476" s="3"/>
      <c r="H476" s="751"/>
      <c r="I476" s="2"/>
      <c r="J476" s="2"/>
      <c r="K476" s="2"/>
    </row>
    <row r="477" spans="1:11" x14ac:dyDescent="0.2">
      <c r="A477" s="2"/>
      <c r="B477" s="2"/>
      <c r="C477" s="2"/>
      <c r="D477" s="2"/>
      <c r="E477" s="86"/>
      <c r="F477" s="2"/>
      <c r="G477" s="3"/>
      <c r="H477" s="751"/>
      <c r="I477" s="2"/>
      <c r="J477" s="2"/>
      <c r="K477" s="2"/>
    </row>
  </sheetData>
  <autoFilter ref="A14:K319"/>
  <mergeCells count="3">
    <mergeCell ref="K6:K12"/>
    <mergeCell ref="I6:I12"/>
    <mergeCell ref="J6:J12"/>
  </mergeCells>
  <pageMargins left="0.45" right="0.45" top="0.75" bottom="0.5" header="0.3" footer="0.2"/>
  <pageSetup scale="96" fitToHeight="4" orientation="portrait" r:id="rId1"/>
  <headerFooter>
    <oddFooter>&amp;L&amp;8AOE/School Finance/bcj  14Jul15&amp;C&amp;"Arial,Bold"Page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7"/>
  <sheetViews>
    <sheetView zoomScale="85" zoomScaleNormal="85" workbookViewId="0">
      <pane xSplit="8" ySplit="14" topLeftCell="I15" activePane="bottomRight" state="frozen"/>
      <selection activeCell="B1" sqref="B1"/>
      <selection pane="topRight" activeCell="B1" sqref="B1"/>
      <selection pane="bottomLeft" activeCell="B1" sqref="B1"/>
      <selection pane="bottomRight" activeCell="N3" sqref="N3"/>
    </sheetView>
  </sheetViews>
  <sheetFormatPr defaultRowHeight="12.75" x14ac:dyDescent="0.2"/>
  <cols>
    <col min="1" max="1" width="7.5703125" style="1" customWidth="1"/>
    <col min="2" max="2" width="31.5703125" style="1" bestFit="1" customWidth="1"/>
    <col min="3" max="3" width="7.7109375" style="1" hidden="1" customWidth="1"/>
    <col min="4" max="4" width="6" style="1" hidden="1" customWidth="1"/>
    <col min="5" max="5" width="11.5703125" style="87" hidden="1" customWidth="1"/>
    <col min="6" max="6" width="3.7109375" style="1" hidden="1" customWidth="1"/>
    <col min="7" max="7" width="4.28515625" style="87" bestFit="1" customWidth="1"/>
    <col min="8" max="8" width="3.42578125" style="750" bestFit="1" customWidth="1"/>
    <col min="9" max="11" width="9.28515625" style="87" customWidth="1"/>
    <col min="12" max="12" width="13.28515625" style="1" customWidth="1"/>
    <col min="13" max="13" width="11" style="1" customWidth="1"/>
    <col min="14" max="14" width="20.140625" style="1" bestFit="1" customWidth="1"/>
    <col min="15" max="15" width="12.140625" style="1" customWidth="1"/>
    <col min="16" max="16" width="9.7109375" style="87" bestFit="1" customWidth="1"/>
    <col min="17" max="17" width="12.140625" style="1" customWidth="1"/>
    <col min="18" max="18" width="9.28515625" customWidth="1"/>
    <col min="19" max="19" width="9.42578125" style="2" customWidth="1"/>
    <col min="20" max="20" width="17.140625" style="2" bestFit="1" customWidth="1"/>
    <col min="21" max="26" width="9.42578125" style="2" customWidth="1"/>
    <col min="27" max="16384" width="9.140625" style="2"/>
  </cols>
  <sheetData>
    <row r="1" spans="1:20" x14ac:dyDescent="0.2">
      <c r="D1" s="2"/>
      <c r="E1" s="3"/>
      <c r="F1" s="2"/>
      <c r="G1" s="3"/>
      <c r="H1" s="745"/>
      <c r="I1" s="3"/>
      <c r="J1" s="3"/>
      <c r="K1" s="3"/>
      <c r="L1" s="2"/>
      <c r="M1" s="2"/>
      <c r="N1" s="2"/>
      <c r="O1" s="2"/>
      <c r="P1" s="3"/>
      <c r="Q1" s="2"/>
      <c r="T1" s="2" t="s">
        <v>973</v>
      </c>
    </row>
    <row r="2" spans="1:20" x14ac:dyDescent="0.2">
      <c r="D2" s="2"/>
      <c r="E2" s="3"/>
      <c r="F2" s="2"/>
      <c r="G2" s="3"/>
      <c r="H2" s="746" t="s">
        <v>0</v>
      </c>
      <c r="I2" s="3"/>
      <c r="J2" s="3"/>
      <c r="K2" s="3"/>
      <c r="L2" s="2"/>
      <c r="M2" s="2"/>
      <c r="N2" s="2"/>
      <c r="O2" s="2"/>
      <c r="P2" s="3"/>
      <c r="Q2" s="2"/>
      <c r="T2" s="2" t="s">
        <v>1423</v>
      </c>
    </row>
    <row r="3" spans="1:20" x14ac:dyDescent="0.2">
      <c r="E3" s="3"/>
      <c r="F3" s="2"/>
      <c r="G3" s="3"/>
      <c r="H3" s="746" t="s">
        <v>0</v>
      </c>
      <c r="I3" s="3"/>
      <c r="J3" s="3"/>
      <c r="K3" s="3"/>
      <c r="L3" s="132" t="s">
        <v>967</v>
      </c>
      <c r="M3" s="2"/>
      <c r="N3" s="2"/>
      <c r="O3" s="2"/>
      <c r="P3" s="3"/>
      <c r="Q3" s="2"/>
    </row>
    <row r="4" spans="1:20" x14ac:dyDescent="0.2">
      <c r="E4" s="6"/>
      <c r="F4" s="7"/>
      <c r="G4" s="3"/>
      <c r="H4" s="746" t="s">
        <v>0</v>
      </c>
      <c r="I4" s="3"/>
      <c r="J4" s="3"/>
      <c r="K4" s="3"/>
      <c r="L4" s="132" t="s">
        <v>968</v>
      </c>
      <c r="M4" s="2"/>
      <c r="N4" s="2"/>
      <c r="O4" s="2"/>
      <c r="P4" s="3"/>
      <c r="Q4" s="2"/>
      <c r="T4" s="2" t="s">
        <v>1420</v>
      </c>
    </row>
    <row r="5" spans="1:20" x14ac:dyDescent="0.2">
      <c r="A5" s="131" t="s">
        <v>969</v>
      </c>
      <c r="C5" s="8"/>
      <c r="D5" s="8"/>
      <c r="E5" s="6"/>
      <c r="F5" s="7"/>
      <c r="G5" s="3"/>
      <c r="H5" s="746" t="s">
        <v>0</v>
      </c>
      <c r="I5" s="754" t="s">
        <v>954</v>
      </c>
      <c r="J5" s="754" t="s">
        <v>955</v>
      </c>
      <c r="K5" s="754" t="s">
        <v>956</v>
      </c>
      <c r="L5" s="126" t="s">
        <v>957</v>
      </c>
      <c r="M5" s="126" t="s">
        <v>958</v>
      </c>
      <c r="N5" s="126" t="s">
        <v>959</v>
      </c>
      <c r="O5" s="126" t="s">
        <v>960</v>
      </c>
      <c r="P5" s="754" t="s">
        <v>961</v>
      </c>
      <c r="Q5" s="126" t="s">
        <v>1427</v>
      </c>
      <c r="T5" s="2" t="s">
        <v>937</v>
      </c>
    </row>
    <row r="6" spans="1:20" ht="15.75" x14ac:dyDescent="0.3">
      <c r="A6" s="131" t="s">
        <v>970</v>
      </c>
      <c r="C6" s="9"/>
      <c r="D6" s="9"/>
      <c r="E6" s="6"/>
      <c r="F6" s="7"/>
      <c r="G6" s="3"/>
      <c r="H6" s="746" t="s">
        <v>0</v>
      </c>
      <c r="I6" s="723"/>
      <c r="J6" s="724" t="s">
        <v>1414</v>
      </c>
      <c r="K6" s="725"/>
      <c r="L6" s="10"/>
      <c r="M6" s="753" t="s">
        <v>1430</v>
      </c>
      <c r="N6" s="753" t="s">
        <v>1415</v>
      </c>
      <c r="O6" s="753" t="s">
        <v>1416</v>
      </c>
      <c r="P6" s="753"/>
      <c r="Q6" s="753" t="s">
        <v>1429</v>
      </c>
      <c r="T6" s="2" t="s">
        <v>1410</v>
      </c>
    </row>
    <row r="7" spans="1:20" x14ac:dyDescent="0.2">
      <c r="E7" s="6"/>
      <c r="F7" s="7"/>
      <c r="G7" s="3"/>
      <c r="H7" s="746" t="s">
        <v>0</v>
      </c>
      <c r="I7" s="96"/>
      <c r="J7" s="96"/>
      <c r="K7" s="96"/>
      <c r="L7" s="15"/>
      <c r="M7" s="130"/>
      <c r="N7" s="130"/>
      <c r="O7" s="15" t="s">
        <v>1421</v>
      </c>
      <c r="P7" s="97"/>
      <c r="Q7" s="130"/>
      <c r="T7" s="2" t="s">
        <v>971</v>
      </c>
    </row>
    <row r="8" spans="1:20" ht="15.75" x14ac:dyDescent="0.3">
      <c r="A8" s="1" t="s">
        <v>1417</v>
      </c>
      <c r="C8" s="12"/>
      <c r="D8" s="12"/>
      <c r="E8" s="13"/>
      <c r="F8" s="14"/>
      <c r="G8" s="3"/>
      <c r="H8" s="746" t="s">
        <v>0</v>
      </c>
      <c r="I8" s="97" t="s">
        <v>932</v>
      </c>
      <c r="J8" s="97" t="s">
        <v>932</v>
      </c>
      <c r="K8" s="97" t="s">
        <v>932</v>
      </c>
      <c r="L8" s="15" t="s">
        <v>932</v>
      </c>
      <c r="M8" s="483" t="s">
        <v>1412</v>
      </c>
      <c r="N8" s="15" t="s">
        <v>940</v>
      </c>
      <c r="O8" s="15" t="s">
        <v>940</v>
      </c>
      <c r="P8" s="97" t="s">
        <v>932</v>
      </c>
      <c r="Q8" s="15" t="s">
        <v>1421</v>
      </c>
    </row>
    <row r="9" spans="1:20" x14ac:dyDescent="0.2">
      <c r="A9" s="1" t="s">
        <v>1418</v>
      </c>
      <c r="E9" s="16"/>
      <c r="F9" s="17"/>
      <c r="G9" s="3"/>
      <c r="H9" s="746" t="s">
        <v>0</v>
      </c>
      <c r="I9" s="97" t="s">
        <v>934</v>
      </c>
      <c r="J9" s="97" t="s">
        <v>1216</v>
      </c>
      <c r="K9" s="97" t="s">
        <v>1222</v>
      </c>
      <c r="L9" s="15" t="s">
        <v>1411</v>
      </c>
      <c r="M9" s="483" t="s">
        <v>1413</v>
      </c>
      <c r="N9" s="15" t="s">
        <v>941</v>
      </c>
      <c r="O9" s="15" t="s">
        <v>941</v>
      </c>
      <c r="P9" s="97" t="s">
        <v>1211</v>
      </c>
      <c r="Q9" s="15" t="s">
        <v>1424</v>
      </c>
    </row>
    <row r="10" spans="1:20" x14ac:dyDescent="0.2">
      <c r="E10" s="16"/>
      <c r="F10" s="17"/>
      <c r="G10" s="3"/>
      <c r="H10" s="746" t="s">
        <v>0</v>
      </c>
      <c r="I10" s="97" t="s">
        <v>1221</v>
      </c>
      <c r="J10" s="97"/>
      <c r="K10" s="97" t="s">
        <v>1216</v>
      </c>
      <c r="L10" s="133" t="s">
        <v>936</v>
      </c>
      <c r="M10" s="483" t="s">
        <v>1411</v>
      </c>
      <c r="N10" s="15" t="s">
        <v>942</v>
      </c>
      <c r="O10" s="15" t="s">
        <v>935</v>
      </c>
      <c r="P10" s="97" t="s">
        <v>1411</v>
      </c>
      <c r="Q10" s="15" t="s">
        <v>1425</v>
      </c>
    </row>
    <row r="11" spans="1:20" x14ac:dyDescent="0.2">
      <c r="A11" s="87" t="s">
        <v>1419</v>
      </c>
      <c r="E11" s="18"/>
      <c r="F11" s="19"/>
      <c r="G11" s="3"/>
      <c r="H11" s="746" t="s">
        <v>0</v>
      </c>
      <c r="I11" s="98"/>
      <c r="J11" s="98"/>
      <c r="K11" s="98"/>
      <c r="L11" s="98" t="s">
        <v>972</v>
      </c>
      <c r="M11" s="482"/>
      <c r="N11" s="98" t="s">
        <v>943</v>
      </c>
      <c r="O11" s="20" t="s">
        <v>943</v>
      </c>
      <c r="P11" s="98"/>
      <c r="Q11" s="15" t="s">
        <v>1426</v>
      </c>
    </row>
    <row r="12" spans="1:20" x14ac:dyDescent="0.2">
      <c r="A12" s="87"/>
      <c r="E12" s="6"/>
      <c r="F12" s="7"/>
      <c r="G12" s="3"/>
      <c r="H12" s="745"/>
      <c r="I12" s="99"/>
      <c r="J12" s="99"/>
      <c r="K12" s="726">
        <v>1.1000000000000001</v>
      </c>
      <c r="L12" s="128">
        <f>MAX($L$17:$L$318)</f>
        <v>19189.45</v>
      </c>
      <c r="M12" s="517"/>
      <c r="N12" s="118">
        <v>5.5E-2</v>
      </c>
      <c r="O12" s="513" t="s">
        <v>932</v>
      </c>
      <c r="P12" s="755"/>
      <c r="Q12" s="21"/>
    </row>
    <row r="13" spans="1:20" x14ac:dyDescent="0.2">
      <c r="A13" s="22" t="s">
        <v>1</v>
      </c>
      <c r="B13" s="23" t="s">
        <v>2</v>
      </c>
      <c r="C13" s="23" t="s">
        <v>3</v>
      </c>
      <c r="D13" s="23"/>
      <c r="E13" s="24" t="s">
        <v>4</v>
      </c>
      <c r="F13" s="25" t="s">
        <v>5</v>
      </c>
      <c r="G13" s="757" t="s">
        <v>6</v>
      </c>
      <c r="H13" s="745">
        <v>32</v>
      </c>
      <c r="I13" s="100">
        <f>I319</f>
        <v>89163.229999999967</v>
      </c>
      <c r="J13" s="100">
        <f t="shared" ref="J13:K13" si="0">J319</f>
        <v>640.0700000000013</v>
      </c>
      <c r="K13" s="282">
        <f t="shared" si="0"/>
        <v>1.0069999999999999</v>
      </c>
      <c r="L13" s="94">
        <f>L319</f>
        <v>14095.560000000001</v>
      </c>
      <c r="M13" s="721">
        <f t="shared" ref="M13:N13" si="1">M319</f>
        <v>0.3614</v>
      </c>
      <c r="N13" s="721">
        <f t="shared" si="1"/>
        <v>1.9900000000000001E-2</v>
      </c>
      <c r="O13" s="94">
        <f>O319</f>
        <v>280.5</v>
      </c>
      <c r="P13" s="100"/>
      <c r="Q13" s="94">
        <f>Q319</f>
        <v>14704.29</v>
      </c>
    </row>
    <row r="14" spans="1:20" x14ac:dyDescent="0.2">
      <c r="A14" s="28"/>
      <c r="B14" s="29"/>
      <c r="C14" s="29"/>
      <c r="D14" s="29"/>
      <c r="E14" s="30"/>
      <c r="F14" s="29"/>
      <c r="G14" s="101"/>
      <c r="H14" s="747"/>
      <c r="I14" s="101"/>
      <c r="J14" s="101"/>
      <c r="K14" s="101"/>
      <c r="L14" s="28"/>
      <c r="M14" s="28"/>
      <c r="N14" s="28"/>
      <c r="O14" s="28"/>
      <c r="P14" s="101"/>
      <c r="Q14" s="28"/>
    </row>
    <row r="15" spans="1:20" x14ac:dyDescent="0.2">
      <c r="A15" s="2"/>
      <c r="B15" s="31"/>
      <c r="C15" s="31"/>
      <c r="D15" s="31"/>
      <c r="E15" s="32"/>
      <c r="F15" s="7"/>
      <c r="G15" s="3"/>
      <c r="H15" s="745"/>
      <c r="I15" s="103" t="s">
        <v>978</v>
      </c>
      <c r="J15" s="103">
        <f>SUMIF(FY16EqPup!$E$17:$E$482,$E15,FY16EqPup!M$17:M$482)</f>
        <v>0</v>
      </c>
      <c r="K15" s="276">
        <f>SUMIF(FY16EqPup!$E$17:$E$482,$E15,FY16EqPup!N$17:N$482)</f>
        <v>0</v>
      </c>
      <c r="L15" s="103">
        <f>SUMIF(FY16Finv06!$E$17:$E$483,$E15,FY16Finv06!$Y$17:$Y$483)</f>
        <v>0</v>
      </c>
      <c r="M15" s="712">
        <f>IF(OR($I15=0,$L15=0),0,ROUND($L$12/$L15-1,4))</f>
        <v>0</v>
      </c>
      <c r="N15" s="712" t="e">
        <f>IF($I15=0,0,IF($K15&gt;=$K$12,$T$5,IF(VLOOKUP($E15,FY16Finv06!$E$17:$AK$483,22,FALSE)="Exempt",$T$4,IF(OR($A15="U401A",$A15="U401B"),$T$6,IF(AND($I15&gt;0,$L15=0),$T$7,ROUND($M15*$N$12,4))))))</f>
        <v>#N/A</v>
      </c>
      <c r="O15" s="88" t="str">
        <f>IF(ISNUMBER($N15)=FALSE,"na",ROUND($L15*$N15,2))</f>
        <v>na</v>
      </c>
      <c r="P15" s="103">
        <f>SUMIF(JFO!$E$17:$E$319,$E15,JFO!$J$17:$J$319)</f>
        <v>0</v>
      </c>
      <c r="Q15" s="88" t="str">
        <f>IF(ISNUMBER($N15)=FALSE,"na",ROUND($L15*$N15,2))</f>
        <v>na</v>
      </c>
    </row>
    <row r="16" spans="1:20" x14ac:dyDescent="0.2">
      <c r="A16" s="34"/>
      <c r="B16" s="35"/>
      <c r="C16" s="35"/>
      <c r="D16" s="35"/>
      <c r="E16" s="36"/>
      <c r="F16" s="35"/>
      <c r="G16" s="36"/>
      <c r="H16" s="748"/>
      <c r="I16" s="36"/>
      <c r="J16" s="36"/>
      <c r="K16" s="36"/>
      <c r="L16" s="35"/>
      <c r="M16" s="35"/>
      <c r="N16" s="35"/>
      <c r="O16" s="35"/>
      <c r="P16" s="36"/>
      <c r="Q16" s="35"/>
    </row>
    <row r="17" spans="1:17" x14ac:dyDescent="0.2">
      <c r="A17" s="22" t="s">
        <v>65</v>
      </c>
      <c r="B17" s="37" t="s">
        <v>66</v>
      </c>
      <c r="C17" s="38" t="s">
        <v>65</v>
      </c>
      <c r="D17" s="24" t="s">
        <v>66</v>
      </c>
      <c r="E17" s="39" t="s">
        <v>67</v>
      </c>
      <c r="F17" s="40" t="s">
        <v>10</v>
      </c>
      <c r="G17" s="758">
        <v>3</v>
      </c>
      <c r="H17" s="745"/>
      <c r="I17" s="103">
        <v>45.95</v>
      </c>
      <c r="J17" s="103">
        <f>SUMIF(FY16EqPup!$E$17:$E$482,$E17,FY16EqPup!M$17:M$482)</f>
        <v>1.3100000000000023</v>
      </c>
      <c r="K17" s="276">
        <f>SUMIF(FY16EqPup!$E$17:$E$482,$E17,FY16EqPup!N$17:N$482)</f>
        <v>1.0289999999999999</v>
      </c>
      <c r="L17" s="88">
        <f>SUMIF(FY16Finv06!$E$17:$E$483,$E17,FY16Finv06!$Y$17:$Y$483)</f>
        <v>19189.45</v>
      </c>
      <c r="M17" s="712">
        <f t="shared" ref="M17:M80" si="2">IF(OR($I17=0,$L17=0),0,ROUND($L$12/$L17-1,4))</f>
        <v>0</v>
      </c>
      <c r="N17" s="712">
        <f>IF($I17=0,0,IF($K17&gt;=$K$12,$T$5,IF(VLOOKUP($E17,FY16Finv06!$E$17:$AK$483,22,FALSE)="Exempt",$T$4,IF(OR($A17="U401A",$A17="U401B"),$T$6,IF(AND($I17&gt;0,$L17=0),$T$7,ROUND($M17*$N$12,4))))))</f>
        <v>0</v>
      </c>
      <c r="O17" s="88">
        <f t="shared" ref="O17:O80" si="3">IF(ISNUMBER($N17)=FALSE,"na",ROUND($L17*$N17,2))</f>
        <v>0</v>
      </c>
      <c r="P17" s="103">
        <v>20200.37</v>
      </c>
      <c r="Q17" s="88">
        <f t="shared" ref="Q17:Q80" si="4">IF(ISNUMBER($N17)=FALSE,"na",ROUND(P17+O17,2))</f>
        <v>20200.37</v>
      </c>
    </row>
    <row r="18" spans="1:17" x14ac:dyDescent="0.2">
      <c r="A18" s="22" t="s">
        <v>818</v>
      </c>
      <c r="B18" s="37" t="s">
        <v>819</v>
      </c>
      <c r="C18" s="38" t="s">
        <v>818</v>
      </c>
      <c r="D18" s="24" t="s">
        <v>819</v>
      </c>
      <c r="E18" s="39" t="s">
        <v>820</v>
      </c>
      <c r="F18" s="40" t="s">
        <v>74</v>
      </c>
      <c r="G18" s="759">
        <v>51</v>
      </c>
      <c r="H18" s="745"/>
      <c r="I18" s="103">
        <v>74.62</v>
      </c>
      <c r="J18" s="103">
        <f>SUMIF(FY16EqPup!$E$17:$E$482,$E18,FY16EqPup!M$17:M$482)</f>
        <v>0</v>
      </c>
      <c r="K18" s="276">
        <f>SUMIF(FY16EqPup!$E$17:$E$482,$E18,FY16EqPup!N$17:N$482)</f>
        <v>1</v>
      </c>
      <c r="L18" s="88">
        <f>SUMIF(FY16Finv06!$E$17:$E$483,$E18,FY16Finv06!$Y$17:$Y$483)</f>
        <v>18674.439999999999</v>
      </c>
      <c r="M18" s="712">
        <f t="shared" si="2"/>
        <v>2.76E-2</v>
      </c>
      <c r="N18" s="713" t="str">
        <f>IF($I18=0,0,IF($K18&gt;=$K$12,$T$5,IF(VLOOKUP($E18,FY16Finv06!$E$17:$AK$483,22,FALSE)="Exempt",$T$4,IF(OR($A18="U401A",$A18="U401B"),$T$6,IF(AND($I18&gt;0,$L18=0),$T$7,ROUND($M18*$N$12,4))))))</f>
        <v>Exempt tuition pk-12</v>
      </c>
      <c r="O18" s="88" t="str">
        <f t="shared" si="3"/>
        <v>na</v>
      </c>
      <c r="P18" s="103">
        <v>18687.59</v>
      </c>
      <c r="Q18" s="88" t="str">
        <f t="shared" si="4"/>
        <v>na</v>
      </c>
    </row>
    <row r="19" spans="1:17" x14ac:dyDescent="0.2">
      <c r="A19" s="22" t="s">
        <v>803</v>
      </c>
      <c r="B19" s="37" t="s">
        <v>804</v>
      </c>
      <c r="C19" s="38" t="s">
        <v>803</v>
      </c>
      <c r="D19" s="24" t="s">
        <v>804</v>
      </c>
      <c r="E19" s="39" t="s">
        <v>805</v>
      </c>
      <c r="F19" s="40" t="s">
        <v>10</v>
      </c>
      <c r="G19" s="758">
        <v>50</v>
      </c>
      <c r="H19" s="745"/>
      <c r="I19" s="103">
        <v>47.65</v>
      </c>
      <c r="J19" s="103">
        <f>SUMIF(FY16EqPup!$E$17:$E$482,$E19,FY16EqPup!M$17:M$482)</f>
        <v>0</v>
      </c>
      <c r="K19" s="276">
        <f>SUMIF(FY16EqPup!$E$17:$E$482,$E19,FY16EqPup!N$17:N$482)</f>
        <v>1</v>
      </c>
      <c r="L19" s="88">
        <f>SUMIF(FY16Finv06!$E$17:$E$483,$E19,FY16Finv06!$Y$17:$Y$483)</f>
        <v>17794.34</v>
      </c>
      <c r="M19" s="712">
        <f t="shared" si="2"/>
        <v>7.8399999999999997E-2</v>
      </c>
      <c r="N19" s="713" t="str">
        <f>IF($I19=0,0,IF($K19&gt;=$K$12,$T$5,IF(VLOOKUP($E19,FY16Finv06!$E$17:$AK$483,22,FALSE)="Exempt",$T$4,IF(OR($A19="U401A",$A19="U401B"),$T$6,IF(AND($I19&gt;0,$L19=0),$T$7,ROUND($M19*$N$12,4))))))</f>
        <v>Exempt tuition pk-12</v>
      </c>
      <c r="O19" s="88" t="str">
        <f t="shared" si="3"/>
        <v>na</v>
      </c>
      <c r="P19" s="103">
        <v>17817.36</v>
      </c>
      <c r="Q19" s="88" t="str">
        <f t="shared" si="4"/>
        <v>na</v>
      </c>
    </row>
    <row r="20" spans="1:17" x14ac:dyDescent="0.2">
      <c r="A20" s="22" t="s">
        <v>827</v>
      </c>
      <c r="B20" s="37" t="s">
        <v>828</v>
      </c>
      <c r="C20" s="38" t="s">
        <v>827</v>
      </c>
      <c r="D20" s="24" t="s">
        <v>829</v>
      </c>
      <c r="E20" s="39" t="s">
        <v>830</v>
      </c>
      <c r="F20" s="40" t="s">
        <v>74</v>
      </c>
      <c r="G20" s="758">
        <v>51</v>
      </c>
      <c r="H20" s="745"/>
      <c r="I20" s="103">
        <v>43.88</v>
      </c>
      <c r="J20" s="103">
        <f>SUMIF(FY16EqPup!$E$17:$E$482,$E20,FY16EqPup!M$17:M$482)</f>
        <v>1.5900000000000034</v>
      </c>
      <c r="K20" s="276">
        <f>SUMIF(FY16EqPup!$E$17:$E$482,$E20,FY16EqPup!N$17:N$482)</f>
        <v>1.038</v>
      </c>
      <c r="L20" s="88">
        <f>SUMIF(FY16Finv06!$E$17:$E$483,$E20,FY16Finv06!$Y$17:$Y$483)</f>
        <v>17153.03</v>
      </c>
      <c r="M20" s="712">
        <f t="shared" si="2"/>
        <v>0.1187</v>
      </c>
      <c r="N20" s="712">
        <f>IF($I20=0,0,IF($K20&gt;=$K$12,$T$5,IF(VLOOKUP($E20,FY16Finv06!$E$17:$AK$483,22,FALSE)="Exempt",$T$4,IF(OR($A20="U401A",$A20="U401B"),$T$6,IF(AND($I20&gt;0,$L20=0),$T$7,ROUND($M20*$N$12,4))))))</f>
        <v>6.4999999999999997E-3</v>
      </c>
      <c r="O20" s="88">
        <f t="shared" si="3"/>
        <v>111.49</v>
      </c>
      <c r="P20" s="103">
        <v>17153.03</v>
      </c>
      <c r="Q20" s="88">
        <f t="shared" si="4"/>
        <v>17264.52</v>
      </c>
    </row>
    <row r="21" spans="1:17" x14ac:dyDescent="0.2">
      <c r="A21" s="22" t="s">
        <v>761</v>
      </c>
      <c r="B21" s="37" t="s">
        <v>762</v>
      </c>
      <c r="C21" s="38" t="s">
        <v>761</v>
      </c>
      <c r="D21" s="24" t="s">
        <v>762</v>
      </c>
      <c r="E21" s="39" t="s">
        <v>763</v>
      </c>
      <c r="F21" s="40" t="s">
        <v>131</v>
      </c>
      <c r="G21" s="758">
        <v>48</v>
      </c>
      <c r="H21" s="745"/>
      <c r="I21" s="103">
        <v>155.07</v>
      </c>
      <c r="J21" s="103">
        <f>SUMIF(FY16EqPup!$E$17:$E$482,$E21,FY16EqPup!M$17:M$482)</f>
        <v>9.9999999999909051E-3</v>
      </c>
      <c r="K21" s="276">
        <f>SUMIF(FY16EqPup!$E$17:$E$482,$E21,FY16EqPup!N$17:N$482)</f>
        <v>1</v>
      </c>
      <c r="L21" s="88">
        <f>SUMIF(FY16Finv06!$E$17:$E$483,$E21,FY16Finv06!$Y$17:$Y$483)</f>
        <v>17105.22</v>
      </c>
      <c r="M21" s="712">
        <f t="shared" si="2"/>
        <v>0.12180000000000001</v>
      </c>
      <c r="N21" s="712">
        <f>IF($I21=0,0,IF($K21&gt;=$K$12,$T$5,IF(VLOOKUP($E21,FY16Finv06!$E$17:$AK$483,22,FALSE)="Exempt",$T$4,IF(OR($A21="U401A",$A21="U401B"),$T$6,IF(AND($I21&gt;0,$L21=0),$T$7,ROUND($M21*$N$12,4))))))</f>
        <v>6.7000000000000002E-3</v>
      </c>
      <c r="O21" s="88">
        <f t="shared" si="3"/>
        <v>114.6</v>
      </c>
      <c r="P21" s="103">
        <v>17105.22</v>
      </c>
      <c r="Q21" s="88">
        <f t="shared" si="4"/>
        <v>17219.82</v>
      </c>
    </row>
    <row r="22" spans="1:17" x14ac:dyDescent="0.2">
      <c r="A22" s="42" t="s">
        <v>68</v>
      </c>
      <c r="B22" s="43" t="s">
        <v>69</v>
      </c>
      <c r="C22" s="44" t="s">
        <v>68</v>
      </c>
      <c r="D22" s="45" t="s">
        <v>69</v>
      </c>
      <c r="E22" s="46" t="s">
        <v>70</v>
      </c>
      <c r="F22" s="47" t="s">
        <v>10</v>
      </c>
      <c r="G22" s="760">
        <v>3</v>
      </c>
      <c r="H22" s="745"/>
      <c r="I22" s="104">
        <v>967.71</v>
      </c>
      <c r="J22" s="104">
        <f>SUMIF(FY16EqPup!$E$17:$E$482,$E22,FY16EqPup!M$17:M$482)</f>
        <v>6.9699999999999136</v>
      </c>
      <c r="K22" s="277">
        <f>SUMIF(FY16EqPup!$E$17:$E$482,$E22,FY16EqPup!N$17:N$482)</f>
        <v>1.0069999999999999</v>
      </c>
      <c r="L22" s="89">
        <f>SUMIF(FY16Finv06!$E$17:$E$483,$E22,FY16Finv06!$Y$17:$Y$483)</f>
        <v>16993.95</v>
      </c>
      <c r="M22" s="714">
        <f t="shared" si="2"/>
        <v>0.12920000000000001</v>
      </c>
      <c r="N22" s="714">
        <f>IF($I22=0,0,IF($K22&gt;=$K$12,$T$5,IF(VLOOKUP($E22,FY16Finv06!$E$17:$AK$483,22,FALSE)="Exempt",$T$4,IF(OR($A22="U401A",$A22="U401B"),$T$6,IF(AND($I22&gt;0,$L22=0),$T$7,ROUND($M22*$N$12,4))))))</f>
        <v>7.1000000000000004E-3</v>
      </c>
      <c r="O22" s="89">
        <f t="shared" si="3"/>
        <v>120.66</v>
      </c>
      <c r="P22" s="104">
        <v>17593.73</v>
      </c>
      <c r="Q22" s="89">
        <f t="shared" si="4"/>
        <v>17714.39</v>
      </c>
    </row>
    <row r="23" spans="1:17" x14ac:dyDescent="0.2">
      <c r="A23" s="22" t="s">
        <v>902</v>
      </c>
      <c r="B23" s="37" t="s">
        <v>903</v>
      </c>
      <c r="C23" s="38" t="s">
        <v>902</v>
      </c>
      <c r="D23" s="24" t="s">
        <v>903</v>
      </c>
      <c r="E23" s="39" t="s">
        <v>904</v>
      </c>
      <c r="F23" s="40" t="s">
        <v>74</v>
      </c>
      <c r="G23" s="758">
        <v>63</v>
      </c>
      <c r="H23" s="745"/>
      <c r="I23" s="103">
        <v>72.819999999999993</v>
      </c>
      <c r="J23" s="103">
        <f>SUMIF(FY16EqPup!$E$17:$E$482,$E23,FY16EqPup!M$17:M$482)</f>
        <v>-1.0000000000005116E-2</v>
      </c>
      <c r="K23" s="276">
        <f>SUMIF(FY16EqPup!$E$17:$E$482,$E23,FY16EqPup!N$17:N$482)</f>
        <v>1</v>
      </c>
      <c r="L23" s="88">
        <f>SUMIF(FY16Finv06!$E$17:$E$483,$E23,FY16Finv06!$Y$17:$Y$483)</f>
        <v>16953.800000000003</v>
      </c>
      <c r="M23" s="712">
        <f t="shared" si="2"/>
        <v>0.13189999999999999</v>
      </c>
      <c r="N23" s="712">
        <f>IF($I23=0,0,IF($K23&gt;=$K$12,$T$5,IF(VLOOKUP($E23,FY16Finv06!$E$17:$AK$483,22,FALSE)="Exempt",$T$4,IF(OR($A23="U401A",$A23="U401B"),$T$6,IF(AND($I23&gt;0,$L23=0),$T$7,ROUND($M23*$N$12,4))))))</f>
        <v>7.3000000000000001E-3</v>
      </c>
      <c r="O23" s="88">
        <f t="shared" si="3"/>
        <v>123.76</v>
      </c>
      <c r="P23" s="103">
        <v>17396.400000000001</v>
      </c>
      <c r="Q23" s="88">
        <f t="shared" si="4"/>
        <v>17520.16</v>
      </c>
    </row>
    <row r="24" spans="1:17" x14ac:dyDescent="0.2">
      <c r="A24" s="22" t="s">
        <v>767</v>
      </c>
      <c r="B24" s="37" t="s">
        <v>768</v>
      </c>
      <c r="C24" s="38" t="s">
        <v>767</v>
      </c>
      <c r="D24" s="24" t="s">
        <v>768</v>
      </c>
      <c r="E24" s="39" t="s">
        <v>769</v>
      </c>
      <c r="F24" s="40" t="s">
        <v>131</v>
      </c>
      <c r="G24" s="758">
        <v>48</v>
      </c>
      <c r="H24" s="745"/>
      <c r="I24" s="103">
        <v>177.34</v>
      </c>
      <c r="J24" s="103">
        <f>SUMIF(FY16EqPup!$E$17:$E$482,$E24,FY16EqPup!M$17:M$482)</f>
        <v>5.3100000000000023</v>
      </c>
      <c r="K24" s="276">
        <f>SUMIF(FY16EqPup!$E$17:$E$482,$E24,FY16EqPup!N$17:N$482)</f>
        <v>1.0309999999999999</v>
      </c>
      <c r="L24" s="88">
        <f>SUMIF(FY16Finv06!$E$17:$E$483,$E24,FY16Finv06!$Y$17:$Y$483)</f>
        <v>16951.82</v>
      </c>
      <c r="M24" s="712">
        <f t="shared" si="2"/>
        <v>0.13200000000000001</v>
      </c>
      <c r="N24" s="712">
        <f>IF($I24=0,0,IF($K24&gt;=$K$12,$T$5,IF(VLOOKUP($E24,FY16Finv06!$E$17:$AK$483,22,FALSE)="Exempt",$T$4,IF(OR($A24="U401A",$A24="U401B"),$T$6,IF(AND($I24&gt;0,$L24=0),$T$7,ROUND($M24*$N$12,4))))))</f>
        <v>7.3000000000000001E-3</v>
      </c>
      <c r="O24" s="88">
        <f t="shared" si="3"/>
        <v>123.75</v>
      </c>
      <c r="P24" s="103">
        <v>16951.82</v>
      </c>
      <c r="Q24" s="88">
        <f t="shared" si="4"/>
        <v>17075.57</v>
      </c>
    </row>
    <row r="25" spans="1:17" x14ac:dyDescent="0.2">
      <c r="A25" s="22" t="s">
        <v>119</v>
      </c>
      <c r="B25" s="37" t="s">
        <v>120</v>
      </c>
      <c r="C25" s="38" t="s">
        <v>119</v>
      </c>
      <c r="D25" s="24" t="s">
        <v>120</v>
      </c>
      <c r="E25" s="39" t="s">
        <v>121</v>
      </c>
      <c r="F25" s="40" t="s">
        <v>74</v>
      </c>
      <c r="G25" s="758">
        <v>6</v>
      </c>
      <c r="H25" s="745"/>
      <c r="I25" s="103">
        <v>119.26</v>
      </c>
      <c r="J25" s="103">
        <f>SUMIF(FY16EqPup!$E$17:$E$482,$E25,FY16EqPup!M$17:M$482)</f>
        <v>-9.9999999999909051E-3</v>
      </c>
      <c r="K25" s="276">
        <f>SUMIF(FY16EqPup!$E$17:$E$482,$E25,FY16EqPup!N$17:N$482)</f>
        <v>1</v>
      </c>
      <c r="L25" s="88">
        <f>SUMIF(FY16Finv06!$E$17:$E$483,$E25,FY16Finv06!$Y$17:$Y$483)</f>
        <v>16947.02</v>
      </c>
      <c r="M25" s="712">
        <f t="shared" si="2"/>
        <v>0.1323</v>
      </c>
      <c r="N25" s="712">
        <f>IF($I25=0,0,IF($K25&gt;=$K$12,$T$5,IF(VLOOKUP($E25,FY16Finv06!$E$17:$AK$483,22,FALSE)="Exempt",$T$4,IF(OR($A25="U401A",$A25="U401B"),$T$6,IF(AND($I25&gt;0,$L25=0),$T$7,ROUND($M25*$N$12,4))))))</f>
        <v>7.3000000000000001E-3</v>
      </c>
      <c r="O25" s="88">
        <f t="shared" si="3"/>
        <v>123.71</v>
      </c>
      <c r="P25" s="103">
        <v>16947.82</v>
      </c>
      <c r="Q25" s="88">
        <f t="shared" si="4"/>
        <v>17071.53</v>
      </c>
    </row>
    <row r="26" spans="1:17" x14ac:dyDescent="0.2">
      <c r="A26" s="22" t="s">
        <v>657</v>
      </c>
      <c r="B26" s="37" t="s">
        <v>658</v>
      </c>
      <c r="C26" s="38" t="s">
        <v>657</v>
      </c>
      <c r="D26" s="24" t="s">
        <v>658</v>
      </c>
      <c r="E26" s="39" t="s">
        <v>659</v>
      </c>
      <c r="F26" s="40" t="s">
        <v>74</v>
      </c>
      <c r="G26" s="758">
        <v>38</v>
      </c>
      <c r="H26" s="745"/>
      <c r="I26" s="103">
        <v>121.67</v>
      </c>
      <c r="J26" s="103">
        <f>SUMIF(FY16EqPup!$E$17:$E$482,$E26,FY16EqPup!M$17:M$482)</f>
        <v>0</v>
      </c>
      <c r="K26" s="276">
        <f>SUMIF(FY16EqPup!$E$17:$E$482,$E26,FY16EqPup!N$17:N$482)</f>
        <v>1</v>
      </c>
      <c r="L26" s="88">
        <f>SUMIF(FY16Finv06!$E$17:$E$483,$E26,FY16Finv06!$Y$17:$Y$483)</f>
        <v>16945.91</v>
      </c>
      <c r="M26" s="712">
        <f t="shared" si="2"/>
        <v>0.13239999999999999</v>
      </c>
      <c r="N26" s="712">
        <f>IF($I26=0,0,IF($K26&gt;=$K$12,$T$5,IF(VLOOKUP($E26,FY16Finv06!$E$17:$AK$483,22,FALSE)="Exempt",$T$4,IF(OR($A26="U401A",$A26="U401B"),$T$6,IF(AND($I26&gt;0,$L26=0),$T$7,ROUND($M26*$N$12,4))))))</f>
        <v>7.3000000000000001E-3</v>
      </c>
      <c r="O26" s="88">
        <f t="shared" si="3"/>
        <v>123.71</v>
      </c>
      <c r="P26" s="103">
        <v>17285.28</v>
      </c>
      <c r="Q26" s="88">
        <f t="shared" si="4"/>
        <v>17408.990000000002</v>
      </c>
    </row>
    <row r="27" spans="1:17" x14ac:dyDescent="0.2">
      <c r="A27" s="22" t="s">
        <v>444</v>
      </c>
      <c r="B27" s="37" t="s">
        <v>445</v>
      </c>
      <c r="C27" s="38" t="s">
        <v>444</v>
      </c>
      <c r="D27" s="24" t="s">
        <v>445</v>
      </c>
      <c r="E27" s="39" t="s">
        <v>446</v>
      </c>
      <c r="F27" s="40" t="s">
        <v>437</v>
      </c>
      <c r="G27" s="758">
        <v>27</v>
      </c>
      <c r="H27" s="745"/>
      <c r="I27" s="103">
        <v>400.04</v>
      </c>
      <c r="J27" s="103">
        <f>SUMIF(FY16EqPup!$E$17:$E$482,$E27,FY16EqPup!M$17:M$482)</f>
        <v>0</v>
      </c>
      <c r="K27" s="276">
        <f>SUMIF(FY16EqPup!$E$17:$E$482,$E27,FY16EqPup!N$17:N$482)</f>
        <v>1</v>
      </c>
      <c r="L27" s="88">
        <f>SUMIF(FY16Finv06!$E$17:$E$483,$E27,FY16Finv06!$Y$17:$Y$483)</f>
        <v>16935.460000000003</v>
      </c>
      <c r="M27" s="712">
        <f t="shared" si="2"/>
        <v>0.1331</v>
      </c>
      <c r="N27" s="712">
        <f>IF($I27=0,0,IF($K27&gt;=$K$12,$T$5,IF(VLOOKUP($E27,FY16Finv06!$E$17:$AK$483,22,FALSE)="Exempt",$T$4,IF(OR($A27="U401A",$A27="U401B"),$T$6,IF(AND($I27&gt;0,$L27=0),$T$7,ROUND($M27*$N$12,4))))))</f>
        <v>7.3000000000000001E-3</v>
      </c>
      <c r="O27" s="88">
        <f t="shared" si="3"/>
        <v>123.63</v>
      </c>
      <c r="P27" s="103">
        <v>18213.580000000002</v>
      </c>
      <c r="Q27" s="88">
        <f t="shared" si="4"/>
        <v>18337.21</v>
      </c>
    </row>
    <row r="28" spans="1:17" x14ac:dyDescent="0.2">
      <c r="A28" s="22" t="s">
        <v>555</v>
      </c>
      <c r="B28" s="37" t="s">
        <v>556</v>
      </c>
      <c r="C28" s="38" t="s">
        <v>555</v>
      </c>
      <c r="D28" s="24" t="s">
        <v>556</v>
      </c>
      <c r="E28" s="39" t="s">
        <v>557</v>
      </c>
      <c r="F28" s="40" t="s">
        <v>74</v>
      </c>
      <c r="G28" s="758">
        <v>33</v>
      </c>
      <c r="H28" s="745"/>
      <c r="I28" s="103">
        <v>166.2</v>
      </c>
      <c r="J28" s="103">
        <f>SUMIF(FY16EqPup!$E$17:$E$482,$E28,FY16EqPup!M$17:M$482)</f>
        <v>-1.0000000000019327E-2</v>
      </c>
      <c r="K28" s="276">
        <f>SUMIF(FY16EqPup!$E$17:$E$482,$E28,FY16EqPup!N$17:N$482)</f>
        <v>1</v>
      </c>
      <c r="L28" s="88">
        <f>SUMIF(FY16Finv06!$E$17:$E$483,$E28,FY16Finv06!$Y$17:$Y$483)</f>
        <v>16886.82</v>
      </c>
      <c r="M28" s="712">
        <f t="shared" si="2"/>
        <v>0.13639999999999999</v>
      </c>
      <c r="N28" s="712">
        <f>IF($I28=0,0,IF($K28&gt;=$K$12,$T$5,IF(VLOOKUP($E28,FY16Finv06!$E$17:$AK$483,22,FALSE)="Exempt",$T$4,IF(OR($A28="U401A",$A28="U401B"),$T$6,IF(AND($I28&gt;0,$L28=0),$T$7,ROUND($M28*$N$12,4))))))</f>
        <v>7.4999999999999997E-3</v>
      </c>
      <c r="O28" s="88">
        <f t="shared" si="3"/>
        <v>126.65</v>
      </c>
      <c r="P28" s="103">
        <v>16886.82</v>
      </c>
      <c r="Q28" s="88">
        <f t="shared" si="4"/>
        <v>17013.47</v>
      </c>
    </row>
    <row r="29" spans="1:17" x14ac:dyDescent="0.2">
      <c r="A29" s="22" t="s">
        <v>610</v>
      </c>
      <c r="B29" s="37" t="s">
        <v>611</v>
      </c>
      <c r="C29" s="38" t="s">
        <v>610</v>
      </c>
      <c r="D29" s="24" t="s">
        <v>611</v>
      </c>
      <c r="E29" s="39" t="s">
        <v>612</v>
      </c>
      <c r="F29" s="40" t="s">
        <v>471</v>
      </c>
      <c r="G29" s="758">
        <v>35</v>
      </c>
      <c r="H29" s="745"/>
      <c r="I29" s="103">
        <v>48.21</v>
      </c>
      <c r="J29" s="103">
        <f>SUMIF(FY16EqPup!$E$17:$E$482,$E29,FY16EqPup!M$17:M$482)</f>
        <v>0</v>
      </c>
      <c r="K29" s="276">
        <f>SUMIF(FY16EqPup!$E$17:$E$482,$E29,FY16EqPup!N$17:N$482)</f>
        <v>1</v>
      </c>
      <c r="L29" s="88">
        <f>SUMIF(FY16Finv06!$E$17:$E$483,$E29,FY16Finv06!$Y$17:$Y$483)</f>
        <v>16862.5</v>
      </c>
      <c r="M29" s="712">
        <f t="shared" si="2"/>
        <v>0.13800000000000001</v>
      </c>
      <c r="N29" s="712">
        <f>IF($I29=0,0,IF($K29&gt;=$K$12,$T$5,IF(VLOOKUP($E29,FY16Finv06!$E$17:$AK$483,22,FALSE)="Exempt",$T$4,IF(OR($A29="U401A",$A29="U401B"),$T$6,IF(AND($I29&gt;0,$L29=0),$T$7,ROUND($M29*$N$12,4))))))</f>
        <v>7.6E-3</v>
      </c>
      <c r="O29" s="88">
        <f t="shared" si="3"/>
        <v>128.16</v>
      </c>
      <c r="P29" s="103">
        <v>16908.11</v>
      </c>
      <c r="Q29" s="88">
        <f t="shared" si="4"/>
        <v>17036.27</v>
      </c>
    </row>
    <row r="30" spans="1:17" x14ac:dyDescent="0.2">
      <c r="A30" s="22" t="s">
        <v>543</v>
      </c>
      <c r="B30" s="37" t="s">
        <v>544</v>
      </c>
      <c r="C30" s="38" t="s">
        <v>543</v>
      </c>
      <c r="D30" s="24" t="s">
        <v>544</v>
      </c>
      <c r="E30" s="39" t="s">
        <v>545</v>
      </c>
      <c r="F30" s="40" t="s">
        <v>471</v>
      </c>
      <c r="G30" s="758">
        <v>32</v>
      </c>
      <c r="H30" s="745"/>
      <c r="I30" s="103">
        <v>185</v>
      </c>
      <c r="J30" s="103">
        <f>SUMIF(FY16EqPup!$E$17:$E$482,$E30,FY16EqPup!M$17:M$482)</f>
        <v>0</v>
      </c>
      <c r="K30" s="276">
        <f>SUMIF(FY16EqPup!$E$17:$E$482,$E30,FY16EqPup!N$17:N$482)</f>
        <v>1</v>
      </c>
      <c r="L30" s="88">
        <f>SUMIF(FY16Finv06!$E$17:$E$483,$E30,FY16Finv06!$Y$17:$Y$483)</f>
        <v>16840.190000000002</v>
      </c>
      <c r="M30" s="712">
        <f t="shared" si="2"/>
        <v>0.13950000000000001</v>
      </c>
      <c r="N30" s="712">
        <f>IF($I30=0,0,IF($K30&gt;=$K$12,$T$5,IF(VLOOKUP($E30,FY16Finv06!$E$17:$AK$483,22,FALSE)="Exempt",$T$4,IF(OR($A30="U401A",$A30="U401B"),$T$6,IF(AND($I30&gt;0,$L30=0),$T$7,ROUND($M30*$N$12,4))))))</f>
        <v>7.7000000000000002E-3</v>
      </c>
      <c r="O30" s="88">
        <f t="shared" si="3"/>
        <v>129.66999999999999</v>
      </c>
      <c r="P30" s="103">
        <v>19727.72</v>
      </c>
      <c r="Q30" s="88">
        <f t="shared" si="4"/>
        <v>19857.39</v>
      </c>
    </row>
    <row r="31" spans="1:17" x14ac:dyDescent="0.2">
      <c r="A31" s="22" t="s">
        <v>101</v>
      </c>
      <c r="B31" s="37" t="s">
        <v>102</v>
      </c>
      <c r="C31" s="38" t="s">
        <v>101</v>
      </c>
      <c r="D31" s="24" t="s">
        <v>102</v>
      </c>
      <c r="E31" s="39" t="s">
        <v>103</v>
      </c>
      <c r="F31" s="40" t="s">
        <v>100</v>
      </c>
      <c r="G31" s="758">
        <v>5</v>
      </c>
      <c r="H31" s="745"/>
      <c r="I31" s="103">
        <v>124.01</v>
      </c>
      <c r="J31" s="103">
        <f>SUMIF(FY16EqPup!$E$17:$E$482,$E31,FY16EqPup!M$17:M$482)</f>
        <v>1.0000000000005116E-2</v>
      </c>
      <c r="K31" s="276">
        <f>SUMIF(FY16EqPup!$E$17:$E$482,$E31,FY16EqPup!N$17:N$482)</f>
        <v>1</v>
      </c>
      <c r="L31" s="88">
        <f>SUMIF(FY16Finv06!$E$17:$E$483,$E31,FY16Finv06!$Y$17:$Y$483)</f>
        <v>16836.57</v>
      </c>
      <c r="M31" s="712">
        <f t="shared" si="2"/>
        <v>0.13969999999999999</v>
      </c>
      <c r="N31" s="712">
        <f>IF($I31=0,0,IF($K31&gt;=$K$12,$T$5,IF(VLOOKUP($E31,FY16Finv06!$E$17:$AK$483,22,FALSE)="Exempt",$T$4,IF(OR($A31="U401A",$A31="U401B"),$T$6,IF(AND($I31&gt;0,$L31=0),$T$7,ROUND($M31*$N$12,4))))))</f>
        <v>7.7000000000000002E-3</v>
      </c>
      <c r="O31" s="88">
        <f t="shared" si="3"/>
        <v>129.63999999999999</v>
      </c>
      <c r="P31" s="103">
        <v>17101.8</v>
      </c>
      <c r="Q31" s="88">
        <f t="shared" si="4"/>
        <v>17231.439999999999</v>
      </c>
    </row>
    <row r="32" spans="1:17" x14ac:dyDescent="0.2">
      <c r="A32" s="22" t="s">
        <v>732</v>
      </c>
      <c r="B32" s="37" t="s">
        <v>733</v>
      </c>
      <c r="C32" s="38" t="s">
        <v>732</v>
      </c>
      <c r="D32" s="24" t="s">
        <v>733</v>
      </c>
      <c r="E32" s="39" t="s">
        <v>734</v>
      </c>
      <c r="F32" s="40" t="s">
        <v>131</v>
      </c>
      <c r="G32" s="758">
        <v>46</v>
      </c>
      <c r="H32" s="745"/>
      <c r="I32" s="103">
        <v>75.89</v>
      </c>
      <c r="J32" s="103">
        <f>SUMIF(FY16EqPup!$E$17:$E$482,$E32,FY16EqPup!M$17:M$482)</f>
        <v>0</v>
      </c>
      <c r="K32" s="276">
        <f>SUMIF(FY16EqPup!$E$17:$E$482,$E32,FY16EqPup!N$17:N$482)</f>
        <v>1</v>
      </c>
      <c r="L32" s="88">
        <f>SUMIF(FY16Finv06!$E$17:$E$483,$E32,FY16Finv06!$Y$17:$Y$483)</f>
        <v>16810.78</v>
      </c>
      <c r="M32" s="712">
        <f t="shared" si="2"/>
        <v>0.14149999999999999</v>
      </c>
      <c r="N32" s="712">
        <f>IF($I32=0,0,IF($K32&gt;=$K$12,$T$5,IF(VLOOKUP($E32,FY16Finv06!$E$17:$AK$483,22,FALSE)="Exempt",$T$4,IF(OR($A32="U401A",$A32="U401B"),$T$6,IF(AND($I32&gt;0,$L32=0),$T$7,ROUND($M32*$N$12,4))))))</f>
        <v>7.7999999999999996E-3</v>
      </c>
      <c r="O32" s="88">
        <f t="shared" si="3"/>
        <v>131.12</v>
      </c>
      <c r="P32" s="103">
        <v>16810.78</v>
      </c>
      <c r="Q32" s="88">
        <f t="shared" si="4"/>
        <v>16941.900000000001</v>
      </c>
    </row>
    <row r="33" spans="1:17" x14ac:dyDescent="0.2">
      <c r="A33" s="22" t="s">
        <v>56</v>
      </c>
      <c r="B33" s="37" t="s">
        <v>57</v>
      </c>
      <c r="C33" s="38" t="s">
        <v>56</v>
      </c>
      <c r="D33" s="24" t="s">
        <v>57</v>
      </c>
      <c r="E33" s="39" t="s">
        <v>58</v>
      </c>
      <c r="F33" s="40" t="s">
        <v>10</v>
      </c>
      <c r="G33" s="758">
        <v>3</v>
      </c>
      <c r="H33" s="745"/>
      <c r="I33" s="103">
        <v>33.729999999999997</v>
      </c>
      <c r="J33" s="103">
        <f>SUMIF(FY16EqPup!$E$17:$E$482,$E33,FY16EqPup!M$17:M$482)</f>
        <v>0</v>
      </c>
      <c r="K33" s="276">
        <f>SUMIF(FY16EqPup!$E$17:$E$482,$E33,FY16EqPup!N$17:N$482)</f>
        <v>1</v>
      </c>
      <c r="L33" s="88">
        <f>SUMIF(FY16Finv06!$E$17:$E$483,$E33,FY16Finv06!$Y$17:$Y$483)</f>
        <v>16786.780000000002</v>
      </c>
      <c r="M33" s="712">
        <f t="shared" si="2"/>
        <v>0.1431</v>
      </c>
      <c r="N33" s="712">
        <f>IF($I33=0,0,IF($K33&gt;=$K$12,$T$5,IF(VLOOKUP($E33,FY16Finv06!$E$17:$AK$483,22,FALSE)="Exempt",$T$4,IF(OR($A33="U401A",$A33="U401B"),$T$6,IF(AND($I33&gt;0,$L33=0),$T$7,ROUND($M33*$N$12,4))))))</f>
        <v>7.9000000000000008E-3</v>
      </c>
      <c r="O33" s="88">
        <f t="shared" si="3"/>
        <v>132.62</v>
      </c>
      <c r="P33" s="103">
        <v>17301.04</v>
      </c>
      <c r="Q33" s="88">
        <f t="shared" si="4"/>
        <v>17433.66</v>
      </c>
    </row>
    <row r="34" spans="1:17" x14ac:dyDescent="0.2">
      <c r="A34" s="50" t="s">
        <v>616</v>
      </c>
      <c r="B34" s="51" t="s">
        <v>617</v>
      </c>
      <c r="C34" s="52" t="s">
        <v>616</v>
      </c>
      <c r="D34" s="53" t="s">
        <v>617</v>
      </c>
      <c r="E34" s="54" t="s">
        <v>618</v>
      </c>
      <c r="F34" s="55" t="s">
        <v>497</v>
      </c>
      <c r="G34" s="761">
        <v>35</v>
      </c>
      <c r="H34" s="745"/>
      <c r="I34" s="105">
        <v>74.319999999999993</v>
      </c>
      <c r="J34" s="105">
        <f>SUMIF(FY16EqPup!$E$17:$E$482,$E34,FY16EqPup!M$17:M$482)</f>
        <v>0</v>
      </c>
      <c r="K34" s="278">
        <f>SUMIF(FY16EqPup!$E$17:$E$482,$E34,FY16EqPup!N$17:N$482)</f>
        <v>1</v>
      </c>
      <c r="L34" s="90">
        <f>SUMIF(FY16Finv06!$E$17:$E$483,$E34,FY16Finv06!$Y$17:$Y$483)</f>
        <v>16705.899999999998</v>
      </c>
      <c r="M34" s="715">
        <f t="shared" si="2"/>
        <v>0.1487</v>
      </c>
      <c r="N34" s="715">
        <f>IF($I34=0,0,IF($K34&gt;=$K$12,$T$5,IF(VLOOKUP($E34,FY16Finv06!$E$17:$AK$483,22,FALSE)="Exempt",$T$4,IF(OR($A34="U401A",$A34="U401B"),$T$6,IF(AND($I34&gt;0,$L34=0),$T$7,ROUND($M34*$N$12,4))))))</f>
        <v>8.2000000000000007E-3</v>
      </c>
      <c r="O34" s="90">
        <f t="shared" si="3"/>
        <v>136.99</v>
      </c>
      <c r="P34" s="105">
        <v>16750.28</v>
      </c>
      <c r="Q34" s="90">
        <f t="shared" si="4"/>
        <v>16887.27</v>
      </c>
    </row>
    <row r="35" spans="1:17" x14ac:dyDescent="0.2">
      <c r="A35" s="22" t="s">
        <v>409</v>
      </c>
      <c r="B35" s="37" t="s">
        <v>410</v>
      </c>
      <c r="C35" s="38" t="s">
        <v>409</v>
      </c>
      <c r="D35" s="24" t="s">
        <v>410</v>
      </c>
      <c r="E35" s="39" t="s">
        <v>411</v>
      </c>
      <c r="F35" s="40" t="s">
        <v>405</v>
      </c>
      <c r="G35" s="758">
        <v>25</v>
      </c>
      <c r="H35" s="745"/>
      <c r="I35" s="103">
        <v>116.31</v>
      </c>
      <c r="J35" s="103">
        <f>SUMIF(FY16EqPup!$E$17:$E$482,$E35,FY16EqPup!M$17:M$482)</f>
        <v>0</v>
      </c>
      <c r="K35" s="276">
        <f>SUMIF(FY16EqPup!$E$17:$E$482,$E35,FY16EqPup!N$17:N$482)</f>
        <v>1</v>
      </c>
      <c r="L35" s="88">
        <f>SUMIF(FY16Finv06!$E$17:$E$483,$E35,FY16Finv06!$Y$17:$Y$483)</f>
        <v>16658.399999999998</v>
      </c>
      <c r="M35" s="712">
        <f t="shared" si="2"/>
        <v>0.15190000000000001</v>
      </c>
      <c r="N35" s="712">
        <f>IF($I35=0,0,IF($K35&gt;=$K$12,$T$5,IF(VLOOKUP($E35,FY16Finv06!$E$17:$AK$483,22,FALSE)="Exempt",$T$4,IF(OR($A35="U401A",$A35="U401B"),$T$6,IF(AND($I35&gt;0,$L35=0),$T$7,ROUND($M35*$N$12,4))))))</f>
        <v>8.3999999999999995E-3</v>
      </c>
      <c r="O35" s="88">
        <f t="shared" si="3"/>
        <v>139.93</v>
      </c>
      <c r="P35" s="103">
        <v>16756.189999999999</v>
      </c>
      <c r="Q35" s="88">
        <f t="shared" si="4"/>
        <v>16896.12</v>
      </c>
    </row>
    <row r="36" spans="1:17" x14ac:dyDescent="0.2">
      <c r="A36" s="22" t="s">
        <v>424</v>
      </c>
      <c r="B36" s="37" t="s">
        <v>425</v>
      </c>
      <c r="C36" s="38" t="s">
        <v>424</v>
      </c>
      <c r="D36" s="24" t="s">
        <v>425</v>
      </c>
      <c r="E36" s="39" t="s">
        <v>426</v>
      </c>
      <c r="F36" s="40" t="s">
        <v>405</v>
      </c>
      <c r="G36" s="758">
        <v>26</v>
      </c>
      <c r="H36" s="745"/>
      <c r="I36" s="103">
        <v>123.35</v>
      </c>
      <c r="J36" s="103">
        <f>SUMIF(FY16EqPup!$E$17:$E$482,$E36,FY16EqPup!M$17:M$482)</f>
        <v>0</v>
      </c>
      <c r="K36" s="276">
        <f>SUMIF(FY16EqPup!$E$17:$E$482,$E36,FY16EqPup!N$17:N$482)</f>
        <v>1</v>
      </c>
      <c r="L36" s="88">
        <f>SUMIF(FY16Finv06!$E$17:$E$483,$E36,FY16Finv06!$Y$17:$Y$483)</f>
        <v>16650.18</v>
      </c>
      <c r="M36" s="712">
        <f t="shared" si="2"/>
        <v>0.1525</v>
      </c>
      <c r="N36" s="712">
        <f>IF($I36=0,0,IF($K36&gt;=$K$12,$T$5,IF(VLOOKUP($E36,FY16Finv06!$E$17:$AK$483,22,FALSE)="Exempt",$T$4,IF(OR($A36="U401A",$A36="U401B"),$T$6,IF(AND($I36&gt;0,$L36=0),$T$7,ROUND($M36*$N$12,4))))))</f>
        <v>8.3999999999999995E-3</v>
      </c>
      <c r="O36" s="88">
        <f t="shared" si="3"/>
        <v>139.86000000000001</v>
      </c>
      <c r="P36" s="103">
        <v>16650.18</v>
      </c>
      <c r="Q36" s="88">
        <f t="shared" si="4"/>
        <v>16790.04</v>
      </c>
    </row>
    <row r="37" spans="1:17" x14ac:dyDescent="0.2">
      <c r="A37" s="42" t="s">
        <v>834</v>
      </c>
      <c r="B37" s="43" t="s">
        <v>835</v>
      </c>
      <c r="C37" s="44" t="s">
        <v>834</v>
      </c>
      <c r="D37" s="45" t="s">
        <v>835</v>
      </c>
      <c r="E37" s="46" t="s">
        <v>836</v>
      </c>
      <c r="F37" s="47" t="s">
        <v>153</v>
      </c>
      <c r="G37" s="760">
        <v>51</v>
      </c>
      <c r="H37" s="745"/>
      <c r="I37" s="104">
        <v>469.15000000000003</v>
      </c>
      <c r="J37" s="104">
        <f>SUMIF(FY16EqPup!$E$17:$E$482,$E37,FY16EqPup!M$17:M$482)</f>
        <v>23.340000000000089</v>
      </c>
      <c r="K37" s="277">
        <f>SUMIF(FY16EqPup!$E$17:$E$482,$E37,FY16EqPup!N$17:N$482)</f>
        <v>1.052</v>
      </c>
      <c r="L37" s="89">
        <f>SUMIF(FY16Finv06!$E$17:$E$483,$E37,FY16Finv06!$Y$17:$Y$483)</f>
        <v>16567.2</v>
      </c>
      <c r="M37" s="714">
        <f t="shared" si="2"/>
        <v>0.1583</v>
      </c>
      <c r="N37" s="714">
        <f>IF($I37=0,0,IF($K37&gt;=$K$12,$T$5,IF(VLOOKUP($E37,FY16Finv06!$E$17:$AK$483,22,FALSE)="Exempt",$T$4,IF(OR($A37="U401A",$A37="U401B"),$T$6,IF(AND($I37&gt;0,$L37=0),$T$7,ROUND($M37*$N$12,4))))))</f>
        <v>8.6999999999999994E-3</v>
      </c>
      <c r="O37" s="89">
        <f t="shared" si="3"/>
        <v>144.13</v>
      </c>
      <c r="P37" s="104">
        <v>16684.990000000002</v>
      </c>
      <c r="Q37" s="89">
        <f t="shared" si="4"/>
        <v>16829.12</v>
      </c>
    </row>
    <row r="38" spans="1:17" x14ac:dyDescent="0.2">
      <c r="A38" s="22" t="s">
        <v>797</v>
      </c>
      <c r="B38" s="37" t="s">
        <v>798</v>
      </c>
      <c r="C38" s="38" t="s">
        <v>797</v>
      </c>
      <c r="D38" s="24" t="s">
        <v>798</v>
      </c>
      <c r="E38" s="39" t="s">
        <v>799</v>
      </c>
      <c r="F38" s="40" t="s">
        <v>153</v>
      </c>
      <c r="G38" s="758">
        <v>50</v>
      </c>
      <c r="H38" s="745"/>
      <c r="I38" s="103">
        <v>288.56</v>
      </c>
      <c r="J38" s="103">
        <f>SUMIF(FY16EqPup!$E$17:$E$482,$E38,FY16EqPup!M$17:M$482)</f>
        <v>0</v>
      </c>
      <c r="K38" s="276">
        <f>SUMIF(FY16EqPup!$E$17:$E$482,$E38,FY16EqPup!N$17:N$482)</f>
        <v>1</v>
      </c>
      <c r="L38" s="88">
        <f>SUMIF(FY16Finv06!$E$17:$E$483,$E38,FY16Finv06!$Y$17:$Y$483)</f>
        <v>16555.140000000003</v>
      </c>
      <c r="M38" s="712">
        <f t="shared" si="2"/>
        <v>0.15909999999999999</v>
      </c>
      <c r="N38" s="712">
        <f>IF($I38=0,0,IF($K38&gt;=$K$12,$T$5,IF(VLOOKUP($E38,FY16Finv06!$E$17:$AK$483,22,FALSE)="Exempt",$T$4,IF(OR($A38="U401A",$A38="U401B"),$T$6,IF(AND($I38&gt;0,$L38=0),$T$7,ROUND($M38*$N$12,4))))))</f>
        <v>8.8000000000000005E-3</v>
      </c>
      <c r="O38" s="88">
        <f t="shared" si="3"/>
        <v>145.69</v>
      </c>
      <c r="P38" s="103">
        <v>16570.490000000002</v>
      </c>
      <c r="Q38" s="88">
        <f t="shared" si="4"/>
        <v>16716.18</v>
      </c>
    </row>
    <row r="39" spans="1:17" x14ac:dyDescent="0.2">
      <c r="A39" s="22" t="s">
        <v>687</v>
      </c>
      <c r="B39" s="37" t="s">
        <v>688</v>
      </c>
      <c r="C39" s="38" t="s">
        <v>687</v>
      </c>
      <c r="D39" s="24" t="s">
        <v>688</v>
      </c>
      <c r="E39" s="39" t="s">
        <v>689</v>
      </c>
      <c r="F39" s="40" t="s">
        <v>471</v>
      </c>
      <c r="G39" s="758">
        <v>42</v>
      </c>
      <c r="H39" s="745"/>
      <c r="I39" s="103">
        <v>101.5</v>
      </c>
      <c r="J39" s="103">
        <f>SUMIF(FY16EqPup!$E$17:$E$482,$E39,FY16EqPup!M$17:M$482)</f>
        <v>0.23999999999999488</v>
      </c>
      <c r="K39" s="276">
        <f>SUMIF(FY16EqPup!$E$17:$E$482,$E39,FY16EqPup!N$17:N$482)</f>
        <v>1.002</v>
      </c>
      <c r="L39" s="88">
        <f>SUMIF(FY16Finv06!$E$17:$E$483,$E39,FY16Finv06!$Y$17:$Y$483)</f>
        <v>16540.95</v>
      </c>
      <c r="M39" s="712">
        <f t="shared" si="2"/>
        <v>0.16009999999999999</v>
      </c>
      <c r="N39" s="712">
        <f>IF($I39=0,0,IF($K39&gt;=$K$12,$T$5,IF(VLOOKUP($E39,FY16Finv06!$E$17:$AK$483,22,FALSE)="Exempt",$T$4,IF(OR($A39="U401A",$A39="U401B"),$T$6,IF(AND($I39&gt;0,$L39=0),$T$7,ROUND($M39*$N$12,4))))))</f>
        <v>8.8000000000000005E-3</v>
      </c>
      <c r="O39" s="88">
        <f t="shared" si="3"/>
        <v>145.56</v>
      </c>
      <c r="P39" s="103">
        <v>17604.68</v>
      </c>
      <c r="Q39" s="88">
        <f t="shared" si="4"/>
        <v>17750.240000000002</v>
      </c>
    </row>
    <row r="40" spans="1:17" x14ac:dyDescent="0.2">
      <c r="A40" s="22" t="s">
        <v>899</v>
      </c>
      <c r="B40" s="37" t="s">
        <v>900</v>
      </c>
      <c r="C40" s="38" t="s">
        <v>899</v>
      </c>
      <c r="D40" s="24" t="s">
        <v>900</v>
      </c>
      <c r="E40" s="39" t="s">
        <v>901</v>
      </c>
      <c r="F40" s="40" t="s">
        <v>153</v>
      </c>
      <c r="G40" s="758">
        <v>63</v>
      </c>
      <c r="H40" s="745"/>
      <c r="I40" s="103">
        <v>110</v>
      </c>
      <c r="J40" s="103">
        <f>SUMIF(FY16EqPup!$E$17:$E$482,$E40,FY16EqPup!M$17:M$482)</f>
        <v>2.019999999999996</v>
      </c>
      <c r="K40" s="276">
        <f>SUMIF(FY16EqPup!$E$17:$E$482,$E40,FY16EqPup!N$17:N$482)</f>
        <v>1.0189999999999999</v>
      </c>
      <c r="L40" s="88">
        <f>SUMIF(FY16Finv06!$E$17:$E$483,$E40,FY16Finv06!$Y$17:$Y$483)</f>
        <v>16516.38</v>
      </c>
      <c r="M40" s="712">
        <f t="shared" si="2"/>
        <v>0.1618</v>
      </c>
      <c r="N40" s="712">
        <f>IF($I40=0,0,IF($K40&gt;=$K$12,$T$5,IF(VLOOKUP($E40,FY16Finv06!$E$17:$AK$483,22,FALSE)="Exempt",$T$4,IF(OR($A40="U401A",$A40="U401B"),$T$6,IF(AND($I40&gt;0,$L40=0),$T$7,ROUND($M40*$N$12,4))))))</f>
        <v>8.8999999999999999E-3</v>
      </c>
      <c r="O40" s="88">
        <f t="shared" si="3"/>
        <v>147</v>
      </c>
      <c r="P40" s="103">
        <v>16531.14</v>
      </c>
      <c r="Q40" s="88">
        <f t="shared" si="4"/>
        <v>16678.14</v>
      </c>
    </row>
    <row r="41" spans="1:17" x14ac:dyDescent="0.2">
      <c r="A41" s="22" t="s">
        <v>788</v>
      </c>
      <c r="B41" s="37" t="s">
        <v>789</v>
      </c>
      <c r="C41" s="38" t="s">
        <v>788</v>
      </c>
      <c r="D41" s="24" t="s">
        <v>789</v>
      </c>
      <c r="E41" s="39" t="s">
        <v>790</v>
      </c>
      <c r="F41" s="40" t="s">
        <v>131</v>
      </c>
      <c r="G41" s="758">
        <v>49</v>
      </c>
      <c r="H41" s="745"/>
      <c r="I41" s="103">
        <v>199.21</v>
      </c>
      <c r="J41" s="103">
        <f>SUMIF(FY16EqPup!$E$17:$E$482,$E41,FY16EqPup!M$17:M$482)</f>
        <v>0</v>
      </c>
      <c r="K41" s="276">
        <f>SUMIF(FY16EqPup!$E$17:$E$482,$E41,FY16EqPup!N$17:N$482)</f>
        <v>1</v>
      </c>
      <c r="L41" s="88">
        <f>SUMIF(FY16Finv06!$E$17:$E$483,$E41,FY16Finv06!$Y$17:$Y$483)</f>
        <v>16510.57</v>
      </c>
      <c r="M41" s="712">
        <f t="shared" si="2"/>
        <v>0.1623</v>
      </c>
      <c r="N41" s="712">
        <f>IF($I41=0,0,IF($K41&gt;=$K$12,$T$5,IF(VLOOKUP($E41,FY16Finv06!$E$17:$AK$483,22,FALSE)="Exempt",$T$4,IF(OR($A41="U401A",$A41="U401B"),$T$6,IF(AND($I41&gt;0,$L41=0),$T$7,ROUND($M41*$N$12,4))))))</f>
        <v>8.8999999999999999E-3</v>
      </c>
      <c r="O41" s="88">
        <f t="shared" si="3"/>
        <v>146.94</v>
      </c>
      <c r="P41" s="103">
        <v>17728.259999999998</v>
      </c>
      <c r="Q41" s="88">
        <f t="shared" si="4"/>
        <v>17875.2</v>
      </c>
    </row>
    <row r="42" spans="1:17" x14ac:dyDescent="0.2">
      <c r="A42" s="22" t="s">
        <v>636</v>
      </c>
      <c r="B42" s="37" t="s">
        <v>637</v>
      </c>
      <c r="C42" s="38" t="s">
        <v>636</v>
      </c>
      <c r="D42" s="24" t="s">
        <v>637</v>
      </c>
      <c r="E42" s="39" t="s">
        <v>638</v>
      </c>
      <c r="F42" s="40" t="s">
        <v>74</v>
      </c>
      <c r="G42" s="758">
        <v>36</v>
      </c>
      <c r="H42" s="745"/>
      <c r="I42" s="103">
        <v>27.27</v>
      </c>
      <c r="J42" s="103">
        <f>SUMIF(FY16EqPup!$E$17:$E$482,$E42,FY16EqPup!M$17:M$482)</f>
        <v>0</v>
      </c>
      <c r="K42" s="276">
        <f>SUMIF(FY16EqPup!$E$17:$E$482,$E42,FY16EqPup!N$17:N$482)</f>
        <v>1</v>
      </c>
      <c r="L42" s="88">
        <f>SUMIF(FY16Finv06!$E$17:$E$483,$E42,FY16Finv06!$Y$17:$Y$483)</f>
        <v>16502.2</v>
      </c>
      <c r="M42" s="712">
        <f t="shared" si="2"/>
        <v>0.1628</v>
      </c>
      <c r="N42" s="712">
        <f>IF($I42=0,0,IF($K42&gt;=$K$12,$T$5,IF(VLOOKUP($E42,FY16Finv06!$E$17:$AK$483,22,FALSE)="Exempt",$T$4,IF(OR($A42="U401A",$A42="U401B"),$T$6,IF(AND($I42&gt;0,$L42=0),$T$7,ROUND($M42*$N$12,4))))))</f>
        <v>8.9999999999999993E-3</v>
      </c>
      <c r="O42" s="88">
        <f t="shared" si="3"/>
        <v>148.52000000000001</v>
      </c>
      <c r="P42" s="103">
        <v>16507.3</v>
      </c>
      <c r="Q42" s="88">
        <f t="shared" si="4"/>
        <v>16655.82</v>
      </c>
    </row>
    <row r="43" spans="1:17" x14ac:dyDescent="0.2">
      <c r="A43" s="22" t="s">
        <v>258</v>
      </c>
      <c r="B43" s="37" t="s">
        <v>259</v>
      </c>
      <c r="C43" s="38" t="s">
        <v>258</v>
      </c>
      <c r="D43" s="24" t="s">
        <v>259</v>
      </c>
      <c r="E43" s="39" t="s">
        <v>260</v>
      </c>
      <c r="F43" s="40" t="s">
        <v>169</v>
      </c>
      <c r="G43" s="758">
        <v>14</v>
      </c>
      <c r="H43" s="745"/>
      <c r="I43" s="103">
        <v>116.56</v>
      </c>
      <c r="J43" s="103">
        <f>SUMIF(FY16EqPup!$E$17:$E$482,$E43,FY16EqPup!M$17:M$482)</f>
        <v>0</v>
      </c>
      <c r="K43" s="276">
        <f>SUMIF(FY16EqPup!$E$17:$E$482,$E43,FY16EqPup!N$17:N$482)</f>
        <v>1</v>
      </c>
      <c r="L43" s="88">
        <f>SUMIF(FY16Finv06!$E$17:$E$483,$E43,FY16Finv06!$Y$17:$Y$483)</f>
        <v>16493.86</v>
      </c>
      <c r="M43" s="712">
        <f t="shared" si="2"/>
        <v>0.16339999999999999</v>
      </c>
      <c r="N43" s="713" t="str">
        <f>IF($I43=0,0,IF($K43&gt;=$K$12,$T$5,IF(VLOOKUP($E43,FY16Finv06!$E$17:$AK$483,22,FALSE)="Exempt",$T$4,IF(OR($A43="U401A",$A43="U401B"),$T$6,IF(AND($I43&gt;0,$L43=0),$T$7,ROUND($M43*$N$12,4))))))</f>
        <v>Exempt tuition pk-12</v>
      </c>
      <c r="O43" s="88" t="str">
        <f t="shared" si="3"/>
        <v>na</v>
      </c>
      <c r="P43" s="103">
        <v>16493.86</v>
      </c>
      <c r="Q43" s="88" t="str">
        <f t="shared" si="4"/>
        <v>na</v>
      </c>
    </row>
    <row r="44" spans="1:17" x14ac:dyDescent="0.2">
      <c r="A44" s="42" t="s">
        <v>914</v>
      </c>
      <c r="B44" s="43" t="s">
        <v>915</v>
      </c>
      <c r="C44" s="44" t="s">
        <v>914</v>
      </c>
      <c r="D44" s="45" t="s">
        <v>915</v>
      </c>
      <c r="E44" s="46" t="s">
        <v>916</v>
      </c>
      <c r="F44" s="47" t="s">
        <v>153</v>
      </c>
      <c r="G44" s="760">
        <v>63</v>
      </c>
      <c r="H44" s="745"/>
      <c r="I44" s="104">
        <v>195.62</v>
      </c>
      <c r="J44" s="104">
        <f>SUMIF(FY16EqPup!$E$17:$E$482,$E44,FY16EqPup!M$17:M$482)</f>
        <v>2.1700000000000159</v>
      </c>
      <c r="K44" s="277">
        <f>SUMIF(FY16EqPup!$E$17:$E$482,$E44,FY16EqPup!N$17:N$482)</f>
        <v>1.0109999999999999</v>
      </c>
      <c r="L44" s="89">
        <f>SUMIF(FY16Finv06!$E$17:$E$483,$E44,FY16Finv06!$Y$17:$Y$483)</f>
        <v>16487.210000000003</v>
      </c>
      <c r="M44" s="714">
        <f t="shared" si="2"/>
        <v>0.16389999999999999</v>
      </c>
      <c r="N44" s="714">
        <f>IF($I44=0,0,IF($K44&gt;=$K$12,$T$5,IF(VLOOKUP($E44,FY16Finv06!$E$17:$AK$483,22,FALSE)="Exempt",$T$4,IF(OR($A44="U401A",$A44="U401B"),$T$6,IF(AND($I44&gt;0,$L44=0),$T$7,ROUND($M44*$N$12,4))))))</f>
        <v>8.9999999999999993E-3</v>
      </c>
      <c r="O44" s="89">
        <f t="shared" si="3"/>
        <v>148.38</v>
      </c>
      <c r="P44" s="104">
        <v>16649.240000000002</v>
      </c>
      <c r="Q44" s="89">
        <f t="shared" si="4"/>
        <v>16797.62</v>
      </c>
    </row>
    <row r="45" spans="1:17" x14ac:dyDescent="0.2">
      <c r="A45" s="22" t="s">
        <v>604</v>
      </c>
      <c r="B45" s="37" t="s">
        <v>605</v>
      </c>
      <c r="C45" s="38" t="s">
        <v>604</v>
      </c>
      <c r="D45" s="24" t="s">
        <v>605</v>
      </c>
      <c r="E45" s="39" t="s">
        <v>606</v>
      </c>
      <c r="F45" s="40" t="s">
        <v>173</v>
      </c>
      <c r="G45" s="758">
        <v>35</v>
      </c>
      <c r="H45" s="745"/>
      <c r="I45" s="103">
        <v>28.13</v>
      </c>
      <c r="J45" s="103">
        <f>SUMIF(FY16EqPup!$E$17:$E$482,$E45,FY16EqPup!M$17:M$482)</f>
        <v>0</v>
      </c>
      <c r="K45" s="276">
        <f>SUMIF(FY16EqPup!$E$17:$E$482,$E45,FY16EqPup!N$17:N$482)</f>
        <v>1</v>
      </c>
      <c r="L45" s="88">
        <f>SUMIF(FY16Finv06!$E$17:$E$483,$E45,FY16Finv06!$Y$17:$Y$483)</f>
        <v>16463.599999999999</v>
      </c>
      <c r="M45" s="712">
        <f t="shared" si="2"/>
        <v>0.1656</v>
      </c>
      <c r="N45" s="712">
        <f>IF($I45=0,0,IF($K45&gt;=$K$12,$T$5,IF(VLOOKUP($E45,FY16Finv06!$E$17:$AK$483,22,FALSE)="Exempt",$T$4,IF(OR($A45="U401A",$A45="U401B"),$T$6,IF(AND($I45&gt;0,$L45=0),$T$7,ROUND($M45*$N$12,4))))))</f>
        <v>9.1000000000000004E-3</v>
      </c>
      <c r="O45" s="88">
        <f t="shared" si="3"/>
        <v>149.82</v>
      </c>
      <c r="P45" s="103">
        <v>16502.669999999998</v>
      </c>
      <c r="Q45" s="88">
        <f t="shared" si="4"/>
        <v>16652.490000000002</v>
      </c>
    </row>
    <row r="46" spans="1:17" x14ac:dyDescent="0.2">
      <c r="A46" s="22" t="s">
        <v>905</v>
      </c>
      <c r="B46" s="37" t="s">
        <v>906</v>
      </c>
      <c r="C46" s="38" t="s">
        <v>905</v>
      </c>
      <c r="D46" s="24" t="s">
        <v>906</v>
      </c>
      <c r="E46" s="39" t="s">
        <v>907</v>
      </c>
      <c r="F46" s="40" t="s">
        <v>153</v>
      </c>
      <c r="G46" s="758">
        <v>63</v>
      </c>
      <c r="H46" s="745"/>
      <c r="I46" s="103">
        <v>53.87</v>
      </c>
      <c r="J46" s="103">
        <f>SUMIF(FY16EqPup!$E$17:$E$482,$E46,FY16EqPup!M$17:M$482)</f>
        <v>0</v>
      </c>
      <c r="K46" s="276">
        <f>SUMIF(FY16EqPup!$E$17:$E$482,$E46,FY16EqPup!N$17:N$482)</f>
        <v>1</v>
      </c>
      <c r="L46" s="88">
        <f>SUMIF(FY16Finv06!$E$17:$E$483,$E46,FY16Finv06!$Y$17:$Y$483)</f>
        <v>16459.75</v>
      </c>
      <c r="M46" s="712">
        <f t="shared" si="2"/>
        <v>0.1658</v>
      </c>
      <c r="N46" s="713" t="str">
        <f>IF($I46=0,0,IF($K46&gt;=$K$12,$T$5,IF(VLOOKUP($E46,FY16Finv06!$E$17:$AK$483,22,FALSE)="Exempt",$T$4,IF(OR($A46="U401A",$A46="U401B"),$T$6,IF(AND($I46&gt;0,$L46=0),$T$7,ROUND($M46*$N$12,4))))))</f>
        <v>Exempt tuition pk-12</v>
      </c>
      <c r="O46" s="88" t="str">
        <f t="shared" si="3"/>
        <v>na</v>
      </c>
      <c r="P46" s="103">
        <v>16459.75</v>
      </c>
      <c r="Q46" s="88" t="str">
        <f t="shared" si="4"/>
        <v>na</v>
      </c>
    </row>
    <row r="47" spans="1:17" x14ac:dyDescent="0.2">
      <c r="A47" s="22" t="s">
        <v>837</v>
      </c>
      <c r="B47" s="37" t="s">
        <v>838</v>
      </c>
      <c r="C47" s="38" t="s">
        <v>837</v>
      </c>
      <c r="D47" s="24" t="s">
        <v>838</v>
      </c>
      <c r="E47" s="39" t="s">
        <v>839</v>
      </c>
      <c r="F47" s="40" t="s">
        <v>153</v>
      </c>
      <c r="G47" s="758">
        <v>52</v>
      </c>
      <c r="H47" s="745"/>
      <c r="I47" s="103">
        <v>453.14</v>
      </c>
      <c r="J47" s="103">
        <f>SUMIF(FY16EqPup!$E$17:$E$482,$E47,FY16EqPup!M$17:M$482)</f>
        <v>0</v>
      </c>
      <c r="K47" s="276">
        <f>SUMIF(FY16EqPup!$E$17:$E$482,$E47,FY16EqPup!N$17:N$482)</f>
        <v>1</v>
      </c>
      <c r="L47" s="88">
        <f>SUMIF(FY16Finv06!$E$17:$E$483,$E47,FY16Finv06!$Y$17:$Y$483)</f>
        <v>16417.18</v>
      </c>
      <c r="M47" s="712">
        <f t="shared" si="2"/>
        <v>0.16889999999999999</v>
      </c>
      <c r="N47" s="712">
        <f>IF($I47=0,0,IF($K47&gt;=$K$12,$T$5,IF(VLOOKUP($E47,FY16Finv06!$E$17:$AK$483,22,FALSE)="Exempt",$T$4,IF(OR($A47="U401A",$A47="U401B"),$T$6,IF(AND($I47&gt;0,$L47=0),$T$7,ROUND($M47*$N$12,4))))))</f>
        <v>9.2999999999999992E-3</v>
      </c>
      <c r="O47" s="88">
        <f t="shared" si="3"/>
        <v>152.68</v>
      </c>
      <c r="P47" s="103">
        <v>16533.240000000002</v>
      </c>
      <c r="Q47" s="88">
        <f t="shared" si="4"/>
        <v>16685.919999999998</v>
      </c>
    </row>
    <row r="48" spans="1:17" x14ac:dyDescent="0.2">
      <c r="A48" s="22" t="s">
        <v>824</v>
      </c>
      <c r="B48" s="37" t="s">
        <v>825</v>
      </c>
      <c r="C48" s="38" t="s">
        <v>824</v>
      </c>
      <c r="D48" s="24" t="s">
        <v>825</v>
      </c>
      <c r="E48" s="39" t="s">
        <v>826</v>
      </c>
      <c r="F48" s="40" t="s">
        <v>153</v>
      </c>
      <c r="G48" s="758">
        <v>51</v>
      </c>
      <c r="H48" s="745"/>
      <c r="I48" s="103">
        <v>50.84</v>
      </c>
      <c r="J48" s="103">
        <f>SUMIF(FY16EqPup!$E$17:$E$482,$E48,FY16EqPup!M$17:M$482)</f>
        <v>0</v>
      </c>
      <c r="K48" s="276">
        <f>SUMIF(FY16EqPup!$E$17:$E$482,$E48,FY16EqPup!N$17:N$482)</f>
        <v>1</v>
      </c>
      <c r="L48" s="88">
        <f>SUMIF(FY16Finv06!$E$17:$E$483,$E48,FY16Finv06!$Y$17:$Y$483)</f>
        <v>16398.5</v>
      </c>
      <c r="M48" s="712">
        <f t="shared" si="2"/>
        <v>0.17019999999999999</v>
      </c>
      <c r="N48" s="712">
        <f>IF($I48=0,0,IF($K48&gt;=$K$12,$T$5,IF(VLOOKUP($E48,FY16Finv06!$E$17:$AK$483,22,FALSE)="Exempt",$T$4,IF(OR($A48="U401A",$A48="U401B"),$T$6,IF(AND($I48&gt;0,$L48=0),$T$7,ROUND($M48*$N$12,4))))))</f>
        <v>9.4000000000000004E-3</v>
      </c>
      <c r="O48" s="88">
        <f t="shared" si="3"/>
        <v>154.15</v>
      </c>
      <c r="P48" s="103">
        <v>17208.3</v>
      </c>
      <c r="Q48" s="88">
        <f t="shared" si="4"/>
        <v>17362.45</v>
      </c>
    </row>
    <row r="49" spans="1:17" x14ac:dyDescent="0.2">
      <c r="A49" s="22" t="s">
        <v>280</v>
      </c>
      <c r="B49" s="37" t="s">
        <v>281</v>
      </c>
      <c r="C49" s="38" t="s">
        <v>280</v>
      </c>
      <c r="D49" s="24" t="s">
        <v>281</v>
      </c>
      <c r="E49" s="39" t="s">
        <v>282</v>
      </c>
      <c r="F49" s="40" t="s">
        <v>177</v>
      </c>
      <c r="G49" s="758">
        <v>18</v>
      </c>
      <c r="H49" s="745"/>
      <c r="I49" s="103">
        <v>218.78</v>
      </c>
      <c r="J49" s="103">
        <f>SUMIF(FY16EqPup!$E$17:$E$482,$E49,FY16EqPup!M$17:M$482)</f>
        <v>0</v>
      </c>
      <c r="K49" s="276">
        <f>SUMIF(FY16EqPup!$E$17:$E$482,$E49,FY16EqPup!N$17:N$482)</f>
        <v>1</v>
      </c>
      <c r="L49" s="88">
        <f>SUMIF(FY16Finv06!$E$17:$E$483,$E49,FY16Finv06!$Y$17:$Y$483)</f>
        <v>16349.05</v>
      </c>
      <c r="M49" s="712">
        <f t="shared" si="2"/>
        <v>0.17369999999999999</v>
      </c>
      <c r="N49" s="712">
        <f>IF($I49=0,0,IF($K49&gt;=$K$12,$T$5,IF(VLOOKUP($E49,FY16Finv06!$E$17:$AK$483,22,FALSE)="Exempt",$T$4,IF(OR($A49="U401A",$A49="U401B"),$T$6,IF(AND($I49&gt;0,$L49=0),$T$7,ROUND($M49*$N$12,4))))))</f>
        <v>9.5999999999999992E-3</v>
      </c>
      <c r="O49" s="88">
        <f t="shared" si="3"/>
        <v>156.94999999999999</v>
      </c>
      <c r="P49" s="103">
        <v>16413.32</v>
      </c>
      <c r="Q49" s="88">
        <f t="shared" si="4"/>
        <v>16570.27</v>
      </c>
    </row>
    <row r="50" spans="1:17" x14ac:dyDescent="0.2">
      <c r="A50" s="42" t="s">
        <v>699</v>
      </c>
      <c r="B50" s="43" t="s">
        <v>700</v>
      </c>
      <c r="C50" s="44" t="s">
        <v>699</v>
      </c>
      <c r="D50" s="45" t="s">
        <v>700</v>
      </c>
      <c r="E50" s="46" t="s">
        <v>701</v>
      </c>
      <c r="F50" s="47" t="s">
        <v>471</v>
      </c>
      <c r="G50" s="760">
        <v>42</v>
      </c>
      <c r="H50" s="745"/>
      <c r="I50" s="104">
        <v>706.61</v>
      </c>
      <c r="J50" s="104">
        <f>SUMIF(FY16EqPup!$E$17:$E$482,$E50,FY16EqPup!M$17:M$482)</f>
        <v>5.7699999999999818</v>
      </c>
      <c r="K50" s="277">
        <f>SUMIF(FY16EqPup!$E$17:$E$482,$E50,FY16EqPup!N$17:N$482)</f>
        <v>1.008</v>
      </c>
      <c r="L50" s="89">
        <f>SUMIF(FY16Finv06!$E$17:$E$483,$E50,FY16Finv06!$Y$17:$Y$483)</f>
        <v>16292.04</v>
      </c>
      <c r="M50" s="714">
        <f t="shared" si="2"/>
        <v>0.17780000000000001</v>
      </c>
      <c r="N50" s="714">
        <f>IF($I50=0,0,IF($K50&gt;=$K$12,$T$5,IF(VLOOKUP($E50,FY16Finv06!$E$17:$AK$483,22,FALSE)="Exempt",$T$4,IF(OR($A50="U401A",$A50="U401B"),$T$6,IF(AND($I50&gt;0,$L50=0),$T$7,ROUND($M50*$N$12,4))))))</f>
        <v>9.7999999999999997E-3</v>
      </c>
      <c r="O50" s="89">
        <f t="shared" si="3"/>
        <v>159.66</v>
      </c>
      <c r="P50" s="104">
        <v>16721.240000000002</v>
      </c>
      <c r="Q50" s="89">
        <f t="shared" si="4"/>
        <v>16880.900000000001</v>
      </c>
    </row>
    <row r="51" spans="1:17" x14ac:dyDescent="0.2">
      <c r="A51" s="22" t="s">
        <v>49</v>
      </c>
      <c r="B51" s="37" t="s">
        <v>50</v>
      </c>
      <c r="C51" s="38" t="s">
        <v>49</v>
      </c>
      <c r="D51" s="24" t="s">
        <v>50</v>
      </c>
      <c r="E51" s="39" t="s">
        <v>51</v>
      </c>
      <c r="F51" s="40" t="s">
        <v>10</v>
      </c>
      <c r="G51" s="758">
        <v>3</v>
      </c>
      <c r="H51" s="745"/>
      <c r="I51" s="103">
        <v>79.73</v>
      </c>
      <c r="J51" s="103">
        <f>SUMIF(FY16EqPup!$E$17:$E$482,$E51,FY16EqPup!M$17:M$482)</f>
        <v>0</v>
      </c>
      <c r="K51" s="276">
        <f>SUMIF(FY16EqPup!$E$17:$E$482,$E51,FY16EqPup!N$17:N$482)</f>
        <v>1</v>
      </c>
      <c r="L51" s="88">
        <f>SUMIF(FY16Finv06!$E$17:$E$483,$E51,FY16Finv06!$Y$17:$Y$483)</f>
        <v>16274.24</v>
      </c>
      <c r="M51" s="712">
        <f t="shared" si="2"/>
        <v>0.17910000000000001</v>
      </c>
      <c r="N51" s="712">
        <f>IF($I51=0,0,IF($K51&gt;=$K$12,$T$5,IF(VLOOKUP($E51,FY16Finv06!$E$17:$AK$483,22,FALSE)="Exempt",$T$4,IF(OR($A51="U401A",$A51="U401B"),$T$6,IF(AND($I51&gt;0,$L51=0),$T$7,ROUND($M51*$N$12,4))))))</f>
        <v>9.9000000000000008E-3</v>
      </c>
      <c r="O51" s="88">
        <f t="shared" si="3"/>
        <v>161.11000000000001</v>
      </c>
      <c r="P51" s="103">
        <v>16274.24</v>
      </c>
      <c r="Q51" s="88">
        <f t="shared" si="4"/>
        <v>16435.349999999999</v>
      </c>
    </row>
    <row r="52" spans="1:17" x14ac:dyDescent="0.2">
      <c r="A52" s="22" t="s">
        <v>202</v>
      </c>
      <c r="B52" s="37" t="s">
        <v>203</v>
      </c>
      <c r="C52" s="38" t="s">
        <v>202</v>
      </c>
      <c r="D52" s="24" t="s">
        <v>203</v>
      </c>
      <c r="E52" s="39" t="s">
        <v>204</v>
      </c>
      <c r="F52" s="40" t="s">
        <v>173</v>
      </c>
      <c r="G52" s="758">
        <v>9</v>
      </c>
      <c r="H52" s="745"/>
      <c r="I52" s="103">
        <v>92.62</v>
      </c>
      <c r="J52" s="103">
        <f>SUMIF(FY16EqPup!$E$17:$E$482,$E52,FY16EqPup!M$17:M$482)</f>
        <v>4.7600000000000051</v>
      </c>
      <c r="K52" s="276">
        <f>SUMIF(FY16EqPup!$E$17:$E$482,$E52,FY16EqPup!N$17:N$482)</f>
        <v>1.054</v>
      </c>
      <c r="L52" s="88">
        <f>SUMIF(FY16Finv06!$E$17:$E$483,$E52,FY16Finv06!$Y$17:$Y$483)</f>
        <v>16255.1</v>
      </c>
      <c r="M52" s="712">
        <f t="shared" si="2"/>
        <v>0.18049999999999999</v>
      </c>
      <c r="N52" s="712">
        <f>IF($I52=0,0,IF($K52&gt;=$K$12,$T$5,IF(VLOOKUP($E52,FY16Finv06!$E$17:$AK$483,22,FALSE)="Exempt",$T$4,IF(OR($A52="U401A",$A52="U401B"),$T$6,IF(AND($I52&gt;0,$L52=0),$T$7,ROUND($M52*$N$12,4))))))</f>
        <v>9.9000000000000008E-3</v>
      </c>
      <c r="O52" s="88">
        <f t="shared" si="3"/>
        <v>160.93</v>
      </c>
      <c r="P52" s="103">
        <v>16255.1</v>
      </c>
      <c r="Q52" s="88">
        <f t="shared" si="4"/>
        <v>16416.03</v>
      </c>
    </row>
    <row r="53" spans="1:17" x14ac:dyDescent="0.2">
      <c r="A53" s="22" t="s">
        <v>843</v>
      </c>
      <c r="B53" s="37" t="s">
        <v>844</v>
      </c>
      <c r="C53" s="38" t="s">
        <v>843</v>
      </c>
      <c r="D53" s="24" t="s">
        <v>844</v>
      </c>
      <c r="E53" s="39" t="s">
        <v>845</v>
      </c>
      <c r="F53" s="40" t="s">
        <v>153</v>
      </c>
      <c r="G53" s="758">
        <v>52</v>
      </c>
      <c r="H53" s="745"/>
      <c r="I53" s="103">
        <v>132.72</v>
      </c>
      <c r="J53" s="103">
        <f>SUMIF(FY16EqPup!$E$17:$E$482,$E53,FY16EqPup!M$17:M$482)</f>
        <v>0</v>
      </c>
      <c r="K53" s="276">
        <f>SUMIF(FY16EqPup!$E$17:$E$482,$E53,FY16EqPup!N$17:N$482)</f>
        <v>1</v>
      </c>
      <c r="L53" s="88">
        <f>SUMIF(FY16Finv06!$E$17:$E$483,$E53,FY16Finv06!$Y$17:$Y$483)</f>
        <v>16239.05</v>
      </c>
      <c r="M53" s="712">
        <f t="shared" si="2"/>
        <v>0.1817</v>
      </c>
      <c r="N53" s="712">
        <f>IF($I53=0,0,IF($K53&gt;=$K$12,$T$5,IF(VLOOKUP($E53,FY16Finv06!$E$17:$AK$483,22,FALSE)="Exempt",$T$4,IF(OR($A53="U401A",$A53="U401B"),$T$6,IF(AND($I53&gt;0,$L53=0),$T$7,ROUND($M53*$N$12,4))))))</f>
        <v>0.01</v>
      </c>
      <c r="O53" s="88">
        <f t="shared" si="3"/>
        <v>162.38999999999999</v>
      </c>
      <c r="P53" s="103">
        <v>16369.13</v>
      </c>
      <c r="Q53" s="88">
        <f t="shared" si="4"/>
        <v>16531.52</v>
      </c>
    </row>
    <row r="54" spans="1:17" x14ac:dyDescent="0.2">
      <c r="A54" s="22" t="s">
        <v>791</v>
      </c>
      <c r="B54" s="37" t="s">
        <v>792</v>
      </c>
      <c r="C54" s="38" t="s">
        <v>791</v>
      </c>
      <c r="D54" s="24" t="s">
        <v>792</v>
      </c>
      <c r="E54" s="39" t="s">
        <v>793</v>
      </c>
      <c r="F54" s="40" t="s">
        <v>131</v>
      </c>
      <c r="G54" s="758">
        <v>49</v>
      </c>
      <c r="H54" s="745"/>
      <c r="I54" s="103">
        <v>254.01</v>
      </c>
      <c r="J54" s="103">
        <f>SUMIF(FY16EqPup!$E$17:$E$482,$E54,FY16EqPup!M$17:M$482)</f>
        <v>0</v>
      </c>
      <c r="K54" s="276">
        <f>SUMIF(FY16EqPup!$E$17:$E$482,$E54,FY16EqPup!N$17:N$482)</f>
        <v>1</v>
      </c>
      <c r="L54" s="88">
        <f>SUMIF(FY16Finv06!$E$17:$E$483,$E54,FY16Finv06!$Y$17:$Y$483)</f>
        <v>16170.300000000001</v>
      </c>
      <c r="M54" s="712">
        <f t="shared" si="2"/>
        <v>0.1867</v>
      </c>
      <c r="N54" s="712">
        <f>IF($I54=0,0,IF($K54&gt;=$K$12,$T$5,IF(VLOOKUP($E54,FY16Finv06!$E$17:$AK$483,22,FALSE)="Exempt",$T$4,IF(OR($A54="U401A",$A54="U401B"),$T$6,IF(AND($I54&gt;0,$L54=0),$T$7,ROUND($M54*$N$12,4))))))</f>
        <v>1.03E-2</v>
      </c>
      <c r="O54" s="88">
        <f t="shared" si="3"/>
        <v>166.55</v>
      </c>
      <c r="P54" s="103">
        <v>17324.240000000002</v>
      </c>
      <c r="Q54" s="88">
        <f t="shared" si="4"/>
        <v>17490.79</v>
      </c>
    </row>
    <row r="55" spans="1:17" x14ac:dyDescent="0.2">
      <c r="A55" s="42" t="s">
        <v>383</v>
      </c>
      <c r="B55" s="43" t="s">
        <v>384</v>
      </c>
      <c r="C55" s="44" t="s">
        <v>383</v>
      </c>
      <c r="D55" s="45" t="s">
        <v>384</v>
      </c>
      <c r="E55" s="46" t="s">
        <v>385</v>
      </c>
      <c r="F55" s="47" t="s">
        <v>337</v>
      </c>
      <c r="G55" s="760">
        <v>23</v>
      </c>
      <c r="H55" s="745"/>
      <c r="I55" s="104">
        <v>761.16000000000008</v>
      </c>
      <c r="J55" s="104">
        <f>SUMIF(FY16EqPup!$E$17:$E$482,$E55,FY16EqPup!M$17:M$482)</f>
        <v>4.0000000000190994E-2</v>
      </c>
      <c r="K55" s="277">
        <f>SUMIF(FY16EqPup!$E$17:$E$482,$E55,FY16EqPup!N$17:N$482)</f>
        <v>1</v>
      </c>
      <c r="L55" s="89">
        <f>SUMIF(FY16Finv06!$E$17:$E$483,$E55,FY16Finv06!$Y$17:$Y$483)</f>
        <v>16141.11</v>
      </c>
      <c r="M55" s="714">
        <f t="shared" si="2"/>
        <v>0.18890000000000001</v>
      </c>
      <c r="N55" s="714">
        <f>IF($I55=0,0,IF($K55&gt;=$K$12,$T$5,IF(VLOOKUP($E55,FY16Finv06!$E$17:$AK$483,22,FALSE)="Exempt",$T$4,IF(OR($A55="U401A",$A55="U401B"),$T$6,IF(AND($I55&gt;0,$L55=0),$T$7,ROUND($M55*$N$12,4))))))</f>
        <v>1.04E-2</v>
      </c>
      <c r="O55" s="89">
        <f t="shared" si="3"/>
        <v>167.87</v>
      </c>
      <c r="P55" s="104">
        <v>16442.41</v>
      </c>
      <c r="Q55" s="89">
        <f t="shared" si="4"/>
        <v>16610.28</v>
      </c>
    </row>
    <row r="56" spans="1:17" x14ac:dyDescent="0.2">
      <c r="A56" s="22" t="s">
        <v>770</v>
      </c>
      <c r="B56" s="37" t="s">
        <v>771</v>
      </c>
      <c r="C56" s="38" t="s">
        <v>770</v>
      </c>
      <c r="D56" s="24" t="s">
        <v>771</v>
      </c>
      <c r="E56" s="39" t="s">
        <v>772</v>
      </c>
      <c r="F56" s="40" t="s">
        <v>131</v>
      </c>
      <c r="G56" s="758">
        <v>48</v>
      </c>
      <c r="H56" s="745"/>
      <c r="I56" s="103">
        <v>224.52</v>
      </c>
      <c r="J56" s="103">
        <f>SUMIF(FY16EqPup!$E$17:$E$482,$E56,FY16EqPup!M$17:M$482)</f>
        <v>6.0000000000002274E-2</v>
      </c>
      <c r="K56" s="276">
        <f>SUMIF(FY16EqPup!$E$17:$E$482,$E56,FY16EqPup!N$17:N$482)</f>
        <v>1</v>
      </c>
      <c r="L56" s="88">
        <f>SUMIF(FY16Finv06!$E$17:$E$483,$E56,FY16Finv06!$Y$17:$Y$483)</f>
        <v>16122.28</v>
      </c>
      <c r="M56" s="712">
        <f t="shared" si="2"/>
        <v>0.19020000000000001</v>
      </c>
      <c r="N56" s="712">
        <f>IF($I56=0,0,IF($K56&gt;=$K$12,$T$5,IF(VLOOKUP($E56,FY16Finv06!$E$17:$AK$483,22,FALSE)="Exempt",$T$4,IF(OR($A56="U401A",$A56="U401B"),$T$6,IF(AND($I56&gt;0,$L56=0),$T$7,ROUND($M56*$N$12,4))))))</f>
        <v>1.0500000000000001E-2</v>
      </c>
      <c r="O56" s="88">
        <f t="shared" si="3"/>
        <v>169.28</v>
      </c>
      <c r="P56" s="103">
        <v>0</v>
      </c>
      <c r="Q56" s="88">
        <f t="shared" si="4"/>
        <v>169.28</v>
      </c>
    </row>
    <row r="57" spans="1:17" x14ac:dyDescent="0.2">
      <c r="A57" s="22" t="s">
        <v>723</v>
      </c>
      <c r="B57" s="37" t="s">
        <v>724</v>
      </c>
      <c r="C57" s="38" t="s">
        <v>723</v>
      </c>
      <c r="D57" s="24" t="s">
        <v>724</v>
      </c>
      <c r="E57" s="39" t="s">
        <v>725</v>
      </c>
      <c r="F57" s="40" t="s">
        <v>131</v>
      </c>
      <c r="G57" s="758">
        <v>46</v>
      </c>
      <c r="H57" s="745"/>
      <c r="I57" s="103">
        <v>133.19</v>
      </c>
      <c r="J57" s="103">
        <f>SUMIF(FY16EqPup!$E$17:$E$482,$E57,FY16EqPup!M$17:M$482)</f>
        <v>0</v>
      </c>
      <c r="K57" s="276">
        <f>SUMIF(FY16EqPup!$E$17:$E$482,$E57,FY16EqPup!N$17:N$482)</f>
        <v>1</v>
      </c>
      <c r="L57" s="88">
        <f>SUMIF(FY16Finv06!$E$17:$E$483,$E57,FY16Finv06!$Y$17:$Y$483)</f>
        <v>16062.15</v>
      </c>
      <c r="M57" s="712">
        <f t="shared" si="2"/>
        <v>0.19470000000000001</v>
      </c>
      <c r="N57" s="712">
        <f>IF($I57=0,0,IF($K57&gt;=$K$12,$T$5,IF(VLOOKUP($E57,FY16Finv06!$E$17:$AK$483,22,FALSE)="Exempt",$T$4,IF(OR($A57="U401A",$A57="U401B"),$T$6,IF(AND($I57&gt;0,$L57=0),$T$7,ROUND($M57*$N$12,4))))))</f>
        <v>1.0699999999999999E-2</v>
      </c>
      <c r="O57" s="88">
        <f t="shared" si="3"/>
        <v>171.87</v>
      </c>
      <c r="P57" s="103">
        <v>16062.15</v>
      </c>
      <c r="Q57" s="88">
        <f t="shared" si="4"/>
        <v>16234.02</v>
      </c>
    </row>
    <row r="58" spans="1:17" x14ac:dyDescent="0.2">
      <c r="A58" s="22" t="s">
        <v>418</v>
      </c>
      <c r="B58" s="37" t="s">
        <v>419</v>
      </c>
      <c r="C58" s="38" t="s">
        <v>418</v>
      </c>
      <c r="D58" s="24" t="s">
        <v>419</v>
      </c>
      <c r="E58" s="39" t="s">
        <v>420</v>
      </c>
      <c r="F58" s="40" t="s">
        <v>405</v>
      </c>
      <c r="G58" s="758">
        <v>25</v>
      </c>
      <c r="H58" s="745"/>
      <c r="I58" s="103">
        <v>48.66</v>
      </c>
      <c r="J58" s="103">
        <f>SUMIF(FY16EqPup!$E$17:$E$482,$E58,FY16EqPup!M$17:M$482)</f>
        <v>0.9199999999999946</v>
      </c>
      <c r="K58" s="276">
        <f>SUMIF(FY16EqPup!$E$17:$E$482,$E58,FY16EqPup!N$17:N$482)</f>
        <v>1.0189999999999999</v>
      </c>
      <c r="L58" s="88">
        <f>SUMIF(FY16Finv06!$E$17:$E$483,$E58,FY16Finv06!$Y$17:$Y$483)</f>
        <v>16038.31</v>
      </c>
      <c r="M58" s="712">
        <f t="shared" si="2"/>
        <v>0.19650000000000001</v>
      </c>
      <c r="N58" s="712">
        <f>IF($I58=0,0,IF($K58&gt;=$K$12,$T$5,IF(VLOOKUP($E58,FY16Finv06!$E$17:$AK$483,22,FALSE)="Exempt",$T$4,IF(OR($A58="U401A",$A58="U401B"),$T$6,IF(AND($I58&gt;0,$L58=0),$T$7,ROUND($M58*$N$12,4))))))</f>
        <v>1.0800000000000001E-2</v>
      </c>
      <c r="O58" s="88">
        <f t="shared" si="3"/>
        <v>173.21</v>
      </c>
      <c r="P58" s="103">
        <v>16128.24</v>
      </c>
      <c r="Q58" s="88">
        <f t="shared" si="4"/>
        <v>16301.45</v>
      </c>
    </row>
    <row r="59" spans="1:17" x14ac:dyDescent="0.2">
      <c r="A59" s="22" t="s">
        <v>62</v>
      </c>
      <c r="B59" s="37" t="s">
        <v>63</v>
      </c>
      <c r="C59" s="38" t="s">
        <v>62</v>
      </c>
      <c r="D59" s="24" t="s">
        <v>63</v>
      </c>
      <c r="E59" s="39" t="s">
        <v>64</v>
      </c>
      <c r="F59" s="40" t="s">
        <v>10</v>
      </c>
      <c r="G59" s="758">
        <v>3</v>
      </c>
      <c r="H59" s="745"/>
      <c r="I59" s="103">
        <v>75.08</v>
      </c>
      <c r="J59" s="103">
        <f>SUMIF(FY16EqPup!$E$17:$E$482,$E59,FY16EqPup!M$17:M$482)</f>
        <v>3.789999999999992</v>
      </c>
      <c r="K59" s="276">
        <f>SUMIF(FY16EqPup!$E$17:$E$482,$E59,FY16EqPup!N$17:N$482)</f>
        <v>1.0529999999999999</v>
      </c>
      <c r="L59" s="88">
        <f>SUMIF(FY16Finv06!$E$17:$E$483,$E59,FY16Finv06!$Y$17:$Y$483)</f>
        <v>16019.52</v>
      </c>
      <c r="M59" s="712">
        <f t="shared" si="2"/>
        <v>0.19789999999999999</v>
      </c>
      <c r="N59" s="712">
        <f>IF($I59=0,0,IF($K59&gt;=$K$12,$T$5,IF(VLOOKUP($E59,FY16Finv06!$E$17:$AK$483,22,FALSE)="Exempt",$T$4,IF(OR($A59="U401A",$A59="U401B"),$T$6,IF(AND($I59&gt;0,$L59=0),$T$7,ROUND($M59*$N$12,4))))))</f>
        <v>1.09E-2</v>
      </c>
      <c r="O59" s="88">
        <f t="shared" si="3"/>
        <v>174.61</v>
      </c>
      <c r="P59" s="103">
        <v>16479.32</v>
      </c>
      <c r="Q59" s="88">
        <f t="shared" si="4"/>
        <v>16653.93</v>
      </c>
    </row>
    <row r="60" spans="1:17" x14ac:dyDescent="0.2">
      <c r="A60" s="22" t="s">
        <v>633</v>
      </c>
      <c r="B60" s="37" t="s">
        <v>634</v>
      </c>
      <c r="C60" s="38" t="s">
        <v>633</v>
      </c>
      <c r="D60" s="24" t="s">
        <v>634</v>
      </c>
      <c r="E60" s="39" t="s">
        <v>635</v>
      </c>
      <c r="F60" s="40" t="s">
        <v>74</v>
      </c>
      <c r="G60" s="758">
        <v>36</v>
      </c>
      <c r="H60" s="745"/>
      <c r="I60" s="103">
        <v>203.32</v>
      </c>
      <c r="J60" s="103">
        <f>SUMIF(FY16EqPup!$E$17:$E$482,$E60,FY16EqPup!M$17:M$482)</f>
        <v>0</v>
      </c>
      <c r="K60" s="276">
        <f>SUMIF(FY16EqPup!$E$17:$E$482,$E60,FY16EqPup!N$17:N$482)</f>
        <v>1</v>
      </c>
      <c r="L60" s="88">
        <f>SUMIF(FY16Finv06!$E$17:$E$483,$E60,FY16Finv06!$Y$17:$Y$483)</f>
        <v>15880.130000000001</v>
      </c>
      <c r="M60" s="712">
        <f t="shared" si="2"/>
        <v>0.2084</v>
      </c>
      <c r="N60" s="712">
        <f>IF($I60=0,0,IF($K60&gt;=$K$12,$T$5,IF(VLOOKUP($E60,FY16Finv06!$E$17:$AK$483,22,FALSE)="Exempt",$T$4,IF(OR($A60="U401A",$A60="U401B"),$T$6,IF(AND($I60&gt;0,$L60=0),$T$7,ROUND($M60*$N$12,4))))))</f>
        <v>1.15E-2</v>
      </c>
      <c r="O60" s="88">
        <f t="shared" si="3"/>
        <v>182.62</v>
      </c>
      <c r="P60" s="103">
        <v>16112.27</v>
      </c>
      <c r="Q60" s="88">
        <f t="shared" si="4"/>
        <v>16294.89</v>
      </c>
    </row>
    <row r="61" spans="1:17" x14ac:dyDescent="0.2">
      <c r="A61" s="42" t="s">
        <v>613</v>
      </c>
      <c r="B61" s="43" t="s">
        <v>614</v>
      </c>
      <c r="C61" s="44" t="s">
        <v>613</v>
      </c>
      <c r="D61" s="45" t="s">
        <v>614</v>
      </c>
      <c r="E61" s="46" t="s">
        <v>615</v>
      </c>
      <c r="F61" s="47" t="s">
        <v>173</v>
      </c>
      <c r="G61" s="760">
        <v>35</v>
      </c>
      <c r="H61" s="745"/>
      <c r="I61" s="104">
        <v>356.49</v>
      </c>
      <c r="J61" s="104">
        <f>SUMIF(FY16EqPup!$E$17:$E$482,$E61,FY16EqPup!M$17:M$482)</f>
        <v>9.9999999999909051E-3</v>
      </c>
      <c r="K61" s="277">
        <f>SUMIF(FY16EqPup!$E$17:$E$482,$E61,FY16EqPup!N$17:N$482)</f>
        <v>1</v>
      </c>
      <c r="L61" s="89">
        <f>SUMIF(FY16Finv06!$E$17:$E$483,$E61,FY16Finv06!$Y$17:$Y$483)</f>
        <v>15860.55</v>
      </c>
      <c r="M61" s="714">
        <f t="shared" si="2"/>
        <v>0.2099</v>
      </c>
      <c r="N61" s="714">
        <f>IF($I61=0,0,IF($K61&gt;=$K$12,$T$5,IF(VLOOKUP($E61,FY16Finv06!$E$17:$AK$483,22,FALSE)="Exempt",$T$4,IF(OR($A61="U401A",$A61="U401B"),$T$6,IF(AND($I61&gt;0,$L61=0),$T$7,ROUND($M61*$N$12,4))))))</f>
        <v>1.15E-2</v>
      </c>
      <c r="O61" s="89">
        <f t="shared" si="3"/>
        <v>182.4</v>
      </c>
      <c r="P61" s="104">
        <v>16008.16</v>
      </c>
      <c r="Q61" s="89">
        <f t="shared" si="4"/>
        <v>16190.56</v>
      </c>
    </row>
    <row r="62" spans="1:17" x14ac:dyDescent="0.2">
      <c r="A62" s="22" t="s">
        <v>402</v>
      </c>
      <c r="B62" s="37" t="s">
        <v>403</v>
      </c>
      <c r="C62" s="38" t="s">
        <v>402</v>
      </c>
      <c r="D62" s="24" t="s">
        <v>403</v>
      </c>
      <c r="E62" s="39" t="s">
        <v>404</v>
      </c>
      <c r="F62" s="40" t="s">
        <v>405</v>
      </c>
      <c r="G62" s="758">
        <v>25</v>
      </c>
      <c r="H62" s="745"/>
      <c r="I62" s="103">
        <v>30.42</v>
      </c>
      <c r="J62" s="103">
        <f>SUMIF(FY16EqPup!$E$17:$E$482,$E62,FY16EqPup!M$17:M$482)</f>
        <v>0</v>
      </c>
      <c r="K62" s="276">
        <f>SUMIF(FY16EqPup!$E$17:$E$482,$E62,FY16EqPup!N$17:N$482)</f>
        <v>1</v>
      </c>
      <c r="L62" s="88">
        <f>SUMIF(FY16Finv06!$E$17:$E$483,$E62,FY16Finv06!$Y$17:$Y$483)</f>
        <v>15858.15</v>
      </c>
      <c r="M62" s="712">
        <f t="shared" si="2"/>
        <v>0.21010000000000001</v>
      </c>
      <c r="N62" s="712">
        <f>IF($I62=0,0,IF($K62&gt;=$K$12,$T$5,IF(VLOOKUP($E62,FY16Finv06!$E$17:$AK$483,22,FALSE)="Exempt",$T$4,IF(OR($A62="U401A",$A62="U401B"),$T$6,IF(AND($I62&gt;0,$L62=0),$T$7,ROUND($M62*$N$12,4))))))</f>
        <v>1.1599999999999999E-2</v>
      </c>
      <c r="O62" s="88">
        <f t="shared" si="3"/>
        <v>183.95</v>
      </c>
      <c r="P62" s="103">
        <v>16977.25</v>
      </c>
      <c r="Q62" s="88">
        <f t="shared" si="4"/>
        <v>17161.2</v>
      </c>
    </row>
    <row r="63" spans="1:17" x14ac:dyDescent="0.2">
      <c r="A63" s="42" t="s">
        <v>773</v>
      </c>
      <c r="B63" s="43" t="s">
        <v>774</v>
      </c>
      <c r="C63" s="44" t="s">
        <v>773</v>
      </c>
      <c r="D63" s="45" t="s">
        <v>774</v>
      </c>
      <c r="E63" s="46" t="s">
        <v>775</v>
      </c>
      <c r="F63" s="47" t="s">
        <v>131</v>
      </c>
      <c r="G63" s="760">
        <v>48</v>
      </c>
      <c r="H63" s="745"/>
      <c r="I63" s="104">
        <v>1127.92</v>
      </c>
      <c r="J63" s="104">
        <f>SUMIF(FY16EqPup!$E$17:$E$482,$E63,FY16EqPup!M$17:M$482)</f>
        <v>6.1000000000001364</v>
      </c>
      <c r="K63" s="277">
        <f>SUMIF(FY16EqPup!$E$17:$E$482,$E63,FY16EqPup!N$17:N$482)</f>
        <v>1.0049999999999999</v>
      </c>
      <c r="L63" s="89">
        <f>SUMIF(FY16Finv06!$E$17:$E$483,$E63,FY16Finv06!$Y$17:$Y$483)</f>
        <v>15798.36</v>
      </c>
      <c r="M63" s="714">
        <f t="shared" si="2"/>
        <v>0.21460000000000001</v>
      </c>
      <c r="N63" s="714">
        <f>IF($I63=0,0,IF($K63&gt;=$K$12,$T$5,IF(VLOOKUP($E63,FY16Finv06!$E$17:$AK$483,22,FALSE)="Exempt",$T$4,IF(OR($A63="U401A",$A63="U401B"),$T$6,IF(AND($I63&gt;0,$L63=0),$T$7,ROUND($M63*$N$12,4))))))</f>
        <v>1.18E-2</v>
      </c>
      <c r="O63" s="89">
        <f t="shared" si="3"/>
        <v>186.42</v>
      </c>
      <c r="P63" s="104">
        <v>17167.52</v>
      </c>
      <c r="Q63" s="89">
        <f t="shared" si="4"/>
        <v>17353.939999999999</v>
      </c>
    </row>
    <row r="64" spans="1:17" x14ac:dyDescent="0.2">
      <c r="A64" s="22" t="s">
        <v>46</v>
      </c>
      <c r="B64" s="37" t="s">
        <v>47</v>
      </c>
      <c r="C64" s="38" t="s">
        <v>46</v>
      </c>
      <c r="D64" s="24" t="s">
        <v>47</v>
      </c>
      <c r="E64" s="39" t="s">
        <v>48</v>
      </c>
      <c r="F64" s="40" t="s">
        <v>10</v>
      </c>
      <c r="G64" s="758">
        <v>3</v>
      </c>
      <c r="H64" s="745"/>
      <c r="I64" s="103">
        <v>80.91</v>
      </c>
      <c r="J64" s="103">
        <f>SUMIF(FY16EqPup!$E$17:$E$482,$E64,FY16EqPup!M$17:M$482)</f>
        <v>0</v>
      </c>
      <c r="K64" s="276">
        <f>SUMIF(FY16EqPup!$E$17:$E$482,$E64,FY16EqPup!N$17:N$482)</f>
        <v>1</v>
      </c>
      <c r="L64" s="88">
        <f>SUMIF(FY16Finv06!$E$17:$E$483,$E64,FY16Finv06!$Y$17:$Y$483)</f>
        <v>15766.029999999999</v>
      </c>
      <c r="M64" s="712">
        <f t="shared" si="2"/>
        <v>0.21709999999999999</v>
      </c>
      <c r="N64" s="712">
        <f>IF($I64=0,0,IF($K64&gt;=$K$12,$T$5,IF(VLOOKUP($E64,FY16Finv06!$E$17:$AK$483,22,FALSE)="Exempt",$T$4,IF(OR($A64="U401A",$A64="U401B"),$T$6,IF(AND($I64&gt;0,$L64=0),$T$7,ROUND($M64*$N$12,4))))))</f>
        <v>1.1900000000000001E-2</v>
      </c>
      <c r="O64" s="88">
        <f t="shared" si="3"/>
        <v>187.62</v>
      </c>
      <c r="P64" s="103">
        <v>16471.939999999999</v>
      </c>
      <c r="Q64" s="88">
        <f t="shared" si="4"/>
        <v>16659.560000000001</v>
      </c>
    </row>
    <row r="65" spans="1:17" x14ac:dyDescent="0.2">
      <c r="A65" s="22" t="s">
        <v>851</v>
      </c>
      <c r="B65" s="37" t="s">
        <v>852</v>
      </c>
      <c r="C65" s="38" t="s">
        <v>851</v>
      </c>
      <c r="D65" s="24" t="s">
        <v>852</v>
      </c>
      <c r="E65" s="39" t="s">
        <v>853</v>
      </c>
      <c r="F65" s="40" t="s">
        <v>153</v>
      </c>
      <c r="G65" s="758">
        <v>55</v>
      </c>
      <c r="H65" s="745"/>
      <c r="I65" s="103">
        <v>634.03</v>
      </c>
      <c r="J65" s="103">
        <f>SUMIF(FY16EqPup!$E$17:$E$482,$E65,FY16EqPup!M$17:M$482)</f>
        <v>0</v>
      </c>
      <c r="K65" s="276">
        <f>SUMIF(FY16EqPup!$E$17:$E$482,$E65,FY16EqPup!N$17:N$482)</f>
        <v>1</v>
      </c>
      <c r="L65" s="88">
        <f>SUMIF(FY16Finv06!$E$17:$E$483,$E65,FY16Finv06!$Y$17:$Y$483)</f>
        <v>15713.249999999998</v>
      </c>
      <c r="M65" s="712">
        <f t="shared" si="2"/>
        <v>0.22120000000000001</v>
      </c>
      <c r="N65" s="712">
        <f>IF($I65=0,0,IF($K65&gt;=$K$12,$T$5,IF(VLOOKUP($E65,FY16Finv06!$E$17:$AK$483,22,FALSE)="Exempt",$T$4,IF(OR($A65="U401A",$A65="U401B"),$T$6,IF(AND($I65&gt;0,$L65=0),$T$7,ROUND($M65*$N$12,4))))))</f>
        <v>1.2200000000000001E-2</v>
      </c>
      <c r="O65" s="88">
        <f t="shared" si="3"/>
        <v>191.7</v>
      </c>
      <c r="P65" s="103">
        <v>17260.009999999998</v>
      </c>
      <c r="Q65" s="88">
        <f t="shared" si="4"/>
        <v>17451.71</v>
      </c>
    </row>
    <row r="66" spans="1:17" x14ac:dyDescent="0.2">
      <c r="A66" s="22" t="s">
        <v>669</v>
      </c>
      <c r="B66" s="37" t="s">
        <v>670</v>
      </c>
      <c r="C66" s="38" t="s">
        <v>669</v>
      </c>
      <c r="D66" s="24" t="s">
        <v>670</v>
      </c>
      <c r="E66" s="39" t="s">
        <v>671</v>
      </c>
      <c r="F66" s="40" t="s">
        <v>471</v>
      </c>
      <c r="G66" s="758">
        <v>41</v>
      </c>
      <c r="H66" s="745"/>
      <c r="I66" s="103">
        <v>187.82</v>
      </c>
      <c r="J66" s="103">
        <f>SUMIF(FY16EqPup!$E$17:$E$482,$E66,FY16EqPup!M$17:M$482)</f>
        <v>6.8599999999999852</v>
      </c>
      <c r="K66" s="276">
        <f>SUMIF(FY16EqPup!$E$17:$E$482,$E66,FY16EqPup!N$17:N$482)</f>
        <v>1.038</v>
      </c>
      <c r="L66" s="88">
        <f>SUMIF(FY16Finv06!$E$17:$E$483,$E66,FY16Finv06!$Y$17:$Y$483)</f>
        <v>15681.26</v>
      </c>
      <c r="M66" s="712">
        <f t="shared" si="2"/>
        <v>0.22370000000000001</v>
      </c>
      <c r="N66" s="712">
        <f>IF($I66=0,0,IF($K66&gt;=$K$12,$T$5,IF(VLOOKUP($E66,FY16Finv06!$E$17:$AK$483,22,FALSE)="Exempt",$T$4,IF(OR($A66="U401A",$A66="U401B"),$T$6,IF(AND($I66&gt;0,$L66=0),$T$7,ROUND($M66*$N$12,4))))))</f>
        <v>1.23E-2</v>
      </c>
      <c r="O66" s="88">
        <f t="shared" si="3"/>
        <v>192.88</v>
      </c>
      <c r="P66" s="103">
        <v>16048.76</v>
      </c>
      <c r="Q66" s="88">
        <f t="shared" si="4"/>
        <v>16241.64</v>
      </c>
    </row>
    <row r="67" spans="1:17" x14ac:dyDescent="0.2">
      <c r="A67" s="42" t="s">
        <v>740</v>
      </c>
      <c r="B67" s="43" t="s">
        <v>741</v>
      </c>
      <c r="C67" s="44" t="s">
        <v>740</v>
      </c>
      <c r="D67" s="45" t="s">
        <v>741</v>
      </c>
      <c r="E67" s="46" t="s">
        <v>742</v>
      </c>
      <c r="F67" s="47" t="s">
        <v>131</v>
      </c>
      <c r="G67" s="760">
        <v>46</v>
      </c>
      <c r="H67" s="745"/>
      <c r="I67" s="104">
        <v>309.36999999999995</v>
      </c>
      <c r="J67" s="104">
        <f>SUMIF(FY16EqPup!$E$17:$E$482,$E67,FY16EqPup!M$17:M$482)</f>
        <v>1.8600000000000136</v>
      </c>
      <c r="K67" s="277">
        <f>SUMIF(FY16EqPup!$E$17:$E$482,$E67,FY16EqPup!N$17:N$482)</f>
        <v>1.006</v>
      </c>
      <c r="L67" s="89">
        <f>SUMIF(FY16Finv06!$E$17:$E$483,$E67,FY16Finv06!$Y$17:$Y$483)</f>
        <v>15649.250000000002</v>
      </c>
      <c r="M67" s="714">
        <f t="shared" si="2"/>
        <v>0.22620000000000001</v>
      </c>
      <c r="N67" s="714">
        <f>IF($I67=0,0,IF($K67&gt;=$K$12,$T$5,IF(VLOOKUP($E67,FY16Finv06!$E$17:$AK$483,22,FALSE)="Exempt",$T$4,IF(OR($A67="U401A",$A67="U401B"),$T$6,IF(AND($I67&gt;0,$L67=0),$T$7,ROUND($M67*$N$12,4))))))</f>
        <v>1.24E-2</v>
      </c>
      <c r="O67" s="89">
        <f t="shared" si="3"/>
        <v>194.05</v>
      </c>
      <c r="P67" s="104">
        <v>16416.97</v>
      </c>
      <c r="Q67" s="89">
        <f t="shared" si="4"/>
        <v>16611.02</v>
      </c>
    </row>
    <row r="68" spans="1:17" x14ac:dyDescent="0.2">
      <c r="A68" s="22" t="s">
        <v>764</v>
      </c>
      <c r="B68" s="37" t="s">
        <v>765</v>
      </c>
      <c r="C68" s="38" t="s">
        <v>764</v>
      </c>
      <c r="D68" s="24" t="s">
        <v>765</v>
      </c>
      <c r="E68" s="39" t="s">
        <v>766</v>
      </c>
      <c r="F68" s="40" t="s">
        <v>131</v>
      </c>
      <c r="G68" s="758">
        <v>48</v>
      </c>
      <c r="H68" s="745"/>
      <c r="I68" s="103">
        <v>152.74</v>
      </c>
      <c r="J68" s="103">
        <f>SUMIF(FY16EqPup!$E$17:$E$482,$E68,FY16EqPup!M$17:M$482)</f>
        <v>6.1899999999999977</v>
      </c>
      <c r="K68" s="276">
        <f>SUMIF(FY16EqPup!$E$17:$E$482,$E68,FY16EqPup!N$17:N$482)</f>
        <v>1.042</v>
      </c>
      <c r="L68" s="88">
        <f>SUMIF(FY16Finv06!$E$17:$E$483,$E68,FY16Finv06!$Y$17:$Y$483)</f>
        <v>15626.95</v>
      </c>
      <c r="M68" s="712">
        <f t="shared" si="2"/>
        <v>0.22800000000000001</v>
      </c>
      <c r="N68" s="712">
        <f>IF($I68=0,0,IF($K68&gt;=$K$12,$T$5,IF(VLOOKUP($E68,FY16Finv06!$E$17:$AK$483,22,FALSE)="Exempt",$T$4,IF(OR($A68="U401A",$A68="U401B"),$T$6,IF(AND($I68&gt;0,$L68=0),$T$7,ROUND($M68*$N$12,4))))))</f>
        <v>1.2500000000000001E-2</v>
      </c>
      <c r="O68" s="88">
        <f t="shared" si="3"/>
        <v>195.34</v>
      </c>
      <c r="P68" s="103">
        <v>15626.95</v>
      </c>
      <c r="Q68" s="88">
        <f t="shared" si="4"/>
        <v>15822.29</v>
      </c>
    </row>
    <row r="69" spans="1:17" x14ac:dyDescent="0.2">
      <c r="A69" s="22" t="s">
        <v>390</v>
      </c>
      <c r="B69" s="37" t="s">
        <v>389</v>
      </c>
      <c r="C69" s="38" t="s">
        <v>390</v>
      </c>
      <c r="D69" s="24" t="s">
        <v>389</v>
      </c>
      <c r="E69" s="39" t="s">
        <v>391</v>
      </c>
      <c r="F69" s="40" t="s">
        <v>389</v>
      </c>
      <c r="G69" s="758">
        <v>24</v>
      </c>
      <c r="H69" s="745"/>
      <c r="I69" s="103">
        <v>298.81</v>
      </c>
      <c r="J69" s="103">
        <f>SUMIF(FY16EqPup!$E$17:$E$482,$E69,FY16EqPup!M$17:M$482)</f>
        <v>0</v>
      </c>
      <c r="K69" s="276">
        <f>SUMIF(FY16EqPup!$E$17:$E$482,$E69,FY16EqPup!N$17:N$482)</f>
        <v>1</v>
      </c>
      <c r="L69" s="88">
        <f>SUMIF(FY16Finv06!$E$17:$E$483,$E69,FY16Finv06!$Y$17:$Y$483)</f>
        <v>15585.49</v>
      </c>
      <c r="M69" s="712">
        <f t="shared" si="2"/>
        <v>0.23119999999999999</v>
      </c>
      <c r="N69" s="712">
        <f>IF($I69=0,0,IF($K69&gt;=$K$12,$T$5,IF(VLOOKUP($E69,FY16Finv06!$E$17:$AK$483,22,FALSE)="Exempt",$T$4,IF(OR($A69="U401A",$A69="U401B"),$T$6,IF(AND($I69&gt;0,$L69=0),$T$7,ROUND($M69*$N$12,4))))))</f>
        <v>1.2699999999999999E-2</v>
      </c>
      <c r="O69" s="88">
        <f t="shared" si="3"/>
        <v>197.94</v>
      </c>
      <c r="P69" s="103">
        <v>15603.34</v>
      </c>
      <c r="Q69" s="88">
        <f t="shared" si="4"/>
        <v>15801.28</v>
      </c>
    </row>
    <row r="70" spans="1:17" x14ac:dyDescent="0.2">
      <c r="A70" s="63" t="s">
        <v>163</v>
      </c>
      <c r="B70" s="64" t="s">
        <v>164</v>
      </c>
      <c r="C70" s="65" t="s">
        <v>163</v>
      </c>
      <c r="D70" s="66" t="s">
        <v>164</v>
      </c>
      <c r="E70" s="67" t="s">
        <v>165</v>
      </c>
      <c r="F70" s="68" t="s">
        <v>131</v>
      </c>
      <c r="G70" s="762">
        <v>6</v>
      </c>
      <c r="H70" s="745"/>
      <c r="I70" s="106">
        <v>458.2</v>
      </c>
      <c r="J70" s="106">
        <f>SUMIF(FY16EqPup!$E$17:$E$482,$E70,FY16EqPup!M$17:M$482)</f>
        <v>5.8700000000000045</v>
      </c>
      <c r="K70" s="279">
        <f>SUMIF(FY16EqPup!$E$17:$E$482,$E70,FY16EqPup!N$17:N$482)</f>
        <v>1.0129999999999999</v>
      </c>
      <c r="L70" s="91">
        <f>SUMIF(FY16Finv06!$E$17:$E$483,$E70,FY16Finv06!$Y$17:$Y$483)</f>
        <v>15574.4</v>
      </c>
      <c r="M70" s="716">
        <f t="shared" si="2"/>
        <v>0.2321</v>
      </c>
      <c r="N70" s="716">
        <f>IF($I70=0,0,IF($K70&gt;=$K$12,$T$5,IF(VLOOKUP($E70,FY16Finv06!$E$17:$AK$483,22,FALSE)="Exempt",$T$4,IF(OR($A70="U401A",$A70="U401B"),$T$6,IF(AND($I70&gt;0,$L70=0),$T$7,ROUND($M70*$N$12,4))))))</f>
        <v>1.2800000000000001E-2</v>
      </c>
      <c r="O70" s="91">
        <f t="shared" si="3"/>
        <v>199.35</v>
      </c>
      <c r="P70" s="106">
        <v>16011.71</v>
      </c>
      <c r="Q70" s="91">
        <f t="shared" si="4"/>
        <v>16211.06</v>
      </c>
    </row>
    <row r="71" spans="1:17" x14ac:dyDescent="0.2">
      <c r="A71" s="22" t="s">
        <v>154</v>
      </c>
      <c r="B71" s="37" t="s">
        <v>155</v>
      </c>
      <c r="C71" s="38" t="s">
        <v>154</v>
      </c>
      <c r="D71" s="24" t="s">
        <v>155</v>
      </c>
      <c r="E71" s="39" t="s">
        <v>156</v>
      </c>
      <c r="F71" s="40" t="s">
        <v>100</v>
      </c>
      <c r="G71" s="758">
        <v>6</v>
      </c>
      <c r="H71" s="745"/>
      <c r="I71" s="103">
        <v>137.61000000000001</v>
      </c>
      <c r="J71" s="103">
        <f>SUMIF(FY16EqPup!$E$17:$E$482,$E71,FY16EqPup!M$17:M$482)</f>
        <v>0</v>
      </c>
      <c r="K71" s="276">
        <f>SUMIF(FY16EqPup!$E$17:$E$482,$E71,FY16EqPup!N$17:N$482)</f>
        <v>1</v>
      </c>
      <c r="L71" s="88">
        <f>SUMIF(FY16Finv06!$E$17:$E$483,$E71,FY16Finv06!$Y$17:$Y$483)</f>
        <v>15574.18</v>
      </c>
      <c r="M71" s="712">
        <f t="shared" si="2"/>
        <v>0.2321</v>
      </c>
      <c r="N71" s="712">
        <f>IF($I71=0,0,IF($K71&gt;=$K$12,$T$5,IF(VLOOKUP($E71,FY16Finv06!$E$17:$AK$483,22,FALSE)="Exempt",$T$4,IF(OR($A71="U401A",$A71="U401B"),$T$6,IF(AND($I71&gt;0,$L71=0),$T$7,ROUND($M71*$N$12,4))))))</f>
        <v>1.2800000000000001E-2</v>
      </c>
      <c r="O71" s="88">
        <f t="shared" si="3"/>
        <v>199.35</v>
      </c>
      <c r="P71" s="103">
        <v>15737.08</v>
      </c>
      <c r="Q71" s="88">
        <f t="shared" si="4"/>
        <v>15936.43</v>
      </c>
    </row>
    <row r="72" spans="1:17" x14ac:dyDescent="0.2">
      <c r="A72" s="22" t="s">
        <v>564</v>
      </c>
      <c r="B72" s="37" t="s">
        <v>565</v>
      </c>
      <c r="C72" s="38" t="s">
        <v>564</v>
      </c>
      <c r="D72" s="24" t="s">
        <v>565</v>
      </c>
      <c r="E72" s="39" t="s">
        <v>566</v>
      </c>
      <c r="F72" s="40" t="s">
        <v>74</v>
      </c>
      <c r="G72" s="758">
        <v>33</v>
      </c>
      <c r="H72" s="745"/>
      <c r="I72" s="103">
        <v>126.14</v>
      </c>
      <c r="J72" s="103">
        <f>SUMIF(FY16EqPup!$E$17:$E$482,$E72,FY16EqPup!M$17:M$482)</f>
        <v>0.31000000000000227</v>
      </c>
      <c r="K72" s="276">
        <f>SUMIF(FY16EqPup!$E$17:$E$482,$E72,FY16EqPup!N$17:N$482)</f>
        <v>1.002</v>
      </c>
      <c r="L72" s="88">
        <f>SUMIF(FY16Finv06!$E$17:$E$483,$E72,FY16Finv06!$Y$17:$Y$483)</f>
        <v>15572.859999999999</v>
      </c>
      <c r="M72" s="712">
        <f t="shared" si="2"/>
        <v>0.23219999999999999</v>
      </c>
      <c r="N72" s="712">
        <f>IF($I72=0,0,IF($K72&gt;=$K$12,$T$5,IF(VLOOKUP($E72,FY16Finv06!$E$17:$AK$483,22,FALSE)="Exempt",$T$4,IF(OR($A72="U401A",$A72="U401B"),$T$6,IF(AND($I72&gt;0,$L72=0),$T$7,ROUND($M72*$N$12,4))))))</f>
        <v>1.2800000000000001E-2</v>
      </c>
      <c r="O72" s="88">
        <f t="shared" si="3"/>
        <v>199.33</v>
      </c>
      <c r="P72" s="103">
        <v>16138.14</v>
      </c>
      <c r="Q72" s="88">
        <f t="shared" si="4"/>
        <v>16337.47</v>
      </c>
    </row>
    <row r="73" spans="1:17" x14ac:dyDescent="0.2">
      <c r="A73" s="63" t="s">
        <v>193</v>
      </c>
      <c r="B73" s="64" t="s">
        <v>194</v>
      </c>
      <c r="C73" s="65" t="s">
        <v>193</v>
      </c>
      <c r="D73" s="66" t="s">
        <v>194</v>
      </c>
      <c r="E73" s="67" t="s">
        <v>195</v>
      </c>
      <c r="F73" s="68" t="s">
        <v>173</v>
      </c>
      <c r="G73" s="762">
        <v>8</v>
      </c>
      <c r="H73" s="745"/>
      <c r="I73" s="106">
        <v>202.93</v>
      </c>
      <c r="J73" s="106">
        <f>SUMIF(FY16EqPup!$E$17:$E$482,$E73,FY16EqPup!M$17:M$482)</f>
        <v>15.469999999999999</v>
      </c>
      <c r="K73" s="279">
        <f>SUMIF(FY16EqPup!$E$17:$E$482,$E73,FY16EqPup!N$17:N$482)</f>
        <v>1.083</v>
      </c>
      <c r="L73" s="91">
        <f>SUMIF(FY16Finv06!$E$17:$E$483,$E73,FY16Finv06!$Y$17:$Y$483)</f>
        <v>15570.1</v>
      </c>
      <c r="M73" s="716">
        <f t="shared" si="2"/>
        <v>0.23250000000000001</v>
      </c>
      <c r="N73" s="716">
        <f>IF($I73=0,0,IF($K73&gt;=$K$12,$T$5,IF(VLOOKUP($E73,FY16Finv06!$E$17:$AK$483,22,FALSE)="Exempt",$T$4,IF(OR($A73="U401A",$A73="U401B"),$T$6,IF(AND($I73&gt;0,$L73=0),$T$7,ROUND($M73*$N$12,4))))))</f>
        <v>1.2800000000000001E-2</v>
      </c>
      <c r="O73" s="91">
        <f t="shared" si="3"/>
        <v>199.3</v>
      </c>
      <c r="P73" s="106">
        <v>16131.67</v>
      </c>
      <c r="Q73" s="91">
        <f t="shared" si="4"/>
        <v>16330.97</v>
      </c>
    </row>
    <row r="74" spans="1:17" x14ac:dyDescent="0.2">
      <c r="A74" s="22" t="s">
        <v>298</v>
      </c>
      <c r="B74" s="37" t="s">
        <v>299</v>
      </c>
      <c r="C74" s="38" t="s">
        <v>298</v>
      </c>
      <c r="D74" s="24" t="s">
        <v>299</v>
      </c>
      <c r="E74" s="39" t="s">
        <v>300</v>
      </c>
      <c r="F74" s="40" t="s">
        <v>177</v>
      </c>
      <c r="G74" s="758">
        <v>18</v>
      </c>
      <c r="H74" s="745"/>
      <c r="I74" s="103">
        <v>10.29</v>
      </c>
      <c r="J74" s="103">
        <f>SUMIF(FY16EqPup!$E$17:$E$482,$E74,FY16EqPup!M$17:M$482)</f>
        <v>0.28999999999999915</v>
      </c>
      <c r="K74" s="276">
        <f>SUMIF(FY16EqPup!$E$17:$E$482,$E74,FY16EqPup!N$17:N$482)</f>
        <v>1.0289999999999999</v>
      </c>
      <c r="L74" s="88">
        <f>SUMIF(FY16Finv06!$E$17:$E$483,$E74,FY16Finv06!$Y$17:$Y$483)</f>
        <v>15543.44</v>
      </c>
      <c r="M74" s="712">
        <f t="shared" si="2"/>
        <v>0.2346</v>
      </c>
      <c r="N74" s="713" t="str">
        <f>IF($I74=0,0,IF($K74&gt;=$K$12,$T$5,IF(VLOOKUP($E74,FY16Finv06!$E$17:$AK$483,22,FALSE)="Exempt",$T$4,IF(OR($A74="U401A",$A74="U401B"),$T$6,IF(AND($I74&gt;0,$L74=0),$T$7,ROUND($M74*$N$12,4))))))</f>
        <v>Exempt tuition pk-12</v>
      </c>
      <c r="O74" s="88" t="str">
        <f t="shared" si="3"/>
        <v>na</v>
      </c>
      <c r="P74" s="103">
        <v>15543.44</v>
      </c>
      <c r="Q74" s="88" t="str">
        <f t="shared" si="4"/>
        <v>na</v>
      </c>
    </row>
    <row r="75" spans="1:17" x14ac:dyDescent="0.2">
      <c r="A75" s="22" t="s">
        <v>28</v>
      </c>
      <c r="B75" s="37" t="s">
        <v>29</v>
      </c>
      <c r="C75" s="38" t="s">
        <v>28</v>
      </c>
      <c r="D75" s="24" t="s">
        <v>29</v>
      </c>
      <c r="E75" s="39" t="s">
        <v>30</v>
      </c>
      <c r="F75" s="40" t="s">
        <v>10</v>
      </c>
      <c r="G75" s="758">
        <v>2</v>
      </c>
      <c r="H75" s="745"/>
      <c r="I75" s="103">
        <v>194.11</v>
      </c>
      <c r="J75" s="103">
        <f>SUMIF(FY16EqPup!$E$17:$E$482,$E75,FY16EqPup!M$17:M$482)</f>
        <v>11.710000000000008</v>
      </c>
      <c r="K75" s="276">
        <f>SUMIF(FY16EqPup!$E$17:$E$482,$E75,FY16EqPup!N$17:N$482)</f>
        <v>1.0640000000000001</v>
      </c>
      <c r="L75" s="88">
        <f>SUMIF(FY16Finv06!$E$17:$E$483,$E75,FY16Finv06!$Y$17:$Y$483)</f>
        <v>15533.03</v>
      </c>
      <c r="M75" s="712">
        <f t="shared" si="2"/>
        <v>0.2354</v>
      </c>
      <c r="N75" s="712">
        <f>IF($I75=0,0,IF($K75&gt;=$K$12,$T$5,IF(VLOOKUP($E75,FY16Finv06!$E$17:$AK$483,22,FALSE)="Exempt",$T$4,IF(OR($A75="U401A",$A75="U401B"),$T$6,IF(AND($I75&gt;0,$L75=0),$T$7,ROUND($M75*$N$12,4))))))</f>
        <v>1.29E-2</v>
      </c>
      <c r="O75" s="88">
        <f t="shared" si="3"/>
        <v>200.38</v>
      </c>
      <c r="P75" s="103">
        <v>15533.03</v>
      </c>
      <c r="Q75" s="88">
        <f t="shared" si="4"/>
        <v>15733.41</v>
      </c>
    </row>
    <row r="76" spans="1:17" x14ac:dyDescent="0.2">
      <c r="A76" s="42" t="s">
        <v>926</v>
      </c>
      <c r="B76" s="43" t="s">
        <v>927</v>
      </c>
      <c r="C76" s="44" t="s">
        <v>926</v>
      </c>
      <c r="D76" s="45" t="s">
        <v>927</v>
      </c>
      <c r="E76" s="46" t="s">
        <v>928</v>
      </c>
      <c r="F76" s="47" t="s">
        <v>437</v>
      </c>
      <c r="G76" s="760">
        <v>64</v>
      </c>
      <c r="H76" s="745"/>
      <c r="I76" s="104">
        <v>293.14</v>
      </c>
      <c r="J76" s="104">
        <f>SUMIF(FY16EqPup!$E$17:$E$482,$E76,FY16EqPup!M$17:M$482)</f>
        <v>6.4700000000000273</v>
      </c>
      <c r="K76" s="277">
        <f>SUMIF(FY16EqPup!$E$17:$E$482,$E76,FY16EqPup!N$17:N$482)</f>
        <v>1.0229999999999999</v>
      </c>
      <c r="L76" s="89">
        <f>SUMIF(FY16Finv06!$E$17:$E$483,$E76,FY16Finv06!$Y$17:$Y$483)</f>
        <v>15531.5</v>
      </c>
      <c r="M76" s="714">
        <f t="shared" si="2"/>
        <v>0.23549999999999999</v>
      </c>
      <c r="N76" s="714">
        <f>IF($I76=0,0,IF($K76&gt;=$K$12,$T$5,IF(VLOOKUP($E76,FY16Finv06!$E$17:$AK$483,22,FALSE)="Exempt",$T$4,IF(OR($A76="U401A",$A76="U401B"),$T$6,IF(AND($I76&gt;0,$L76=0),$T$7,ROUND($M76*$N$12,4))))))</f>
        <v>1.2999999999999999E-2</v>
      </c>
      <c r="O76" s="89">
        <f t="shared" si="3"/>
        <v>201.91</v>
      </c>
      <c r="P76" s="104">
        <v>16851.63</v>
      </c>
      <c r="Q76" s="89">
        <f t="shared" si="4"/>
        <v>17053.54</v>
      </c>
    </row>
    <row r="77" spans="1:17" x14ac:dyDescent="0.2">
      <c r="A77" s="22" t="s">
        <v>854</v>
      </c>
      <c r="B77" s="37" t="s">
        <v>855</v>
      </c>
      <c r="C77" s="38" t="s">
        <v>854</v>
      </c>
      <c r="D77" s="24" t="s">
        <v>855</v>
      </c>
      <c r="E77" s="39" t="s">
        <v>856</v>
      </c>
      <c r="F77" s="40" t="s">
        <v>153</v>
      </c>
      <c r="G77" s="758">
        <v>56</v>
      </c>
      <c r="H77" s="745"/>
      <c r="I77" s="103">
        <v>1331.78</v>
      </c>
      <c r="J77" s="103">
        <f>SUMIF(FY16EqPup!$E$17:$E$482,$E77,FY16EqPup!M$17:M$482)</f>
        <v>0</v>
      </c>
      <c r="K77" s="276">
        <f>SUMIF(FY16EqPup!$E$17:$E$482,$E77,FY16EqPup!N$17:N$482)</f>
        <v>1</v>
      </c>
      <c r="L77" s="88">
        <f>SUMIF(FY16Finv06!$E$17:$E$483,$E77,FY16Finv06!$Y$17:$Y$483)</f>
        <v>15525.24</v>
      </c>
      <c r="M77" s="712">
        <f t="shared" si="2"/>
        <v>0.23599999999999999</v>
      </c>
      <c r="N77" s="712">
        <f>IF($I77=0,0,IF($K77&gt;=$K$12,$T$5,IF(VLOOKUP($E77,FY16Finv06!$E$17:$AK$483,22,FALSE)="Exempt",$T$4,IF(OR($A77="U401A",$A77="U401B"),$T$6,IF(AND($I77&gt;0,$L77=0),$T$7,ROUND($M77*$N$12,4))))))</f>
        <v>1.2999999999999999E-2</v>
      </c>
      <c r="O77" s="88">
        <f t="shared" si="3"/>
        <v>201.83</v>
      </c>
      <c r="P77" s="103">
        <v>16264.65</v>
      </c>
      <c r="Q77" s="88">
        <f t="shared" si="4"/>
        <v>16466.48</v>
      </c>
    </row>
    <row r="78" spans="1:17" x14ac:dyDescent="0.2">
      <c r="A78" s="22" t="s">
        <v>122</v>
      </c>
      <c r="B78" s="37" t="s">
        <v>123</v>
      </c>
      <c r="C78" s="38" t="s">
        <v>122</v>
      </c>
      <c r="D78" s="24" t="s">
        <v>123</v>
      </c>
      <c r="E78" s="39" t="s">
        <v>124</v>
      </c>
      <c r="F78" s="40" t="s">
        <v>100</v>
      </c>
      <c r="G78" s="758">
        <v>6</v>
      </c>
      <c r="H78" s="745"/>
      <c r="I78" s="103">
        <v>299.64999999999998</v>
      </c>
      <c r="J78" s="103">
        <f>SUMIF(FY16EqPup!$E$17:$E$482,$E78,FY16EqPup!M$17:M$482)</f>
        <v>0</v>
      </c>
      <c r="K78" s="276">
        <f>SUMIF(FY16EqPup!$E$17:$E$482,$E78,FY16EqPup!N$17:N$482)</f>
        <v>1</v>
      </c>
      <c r="L78" s="88">
        <f>SUMIF(FY16Finv06!$E$17:$E$483,$E78,FY16Finv06!$Y$17:$Y$483)</f>
        <v>15443.09</v>
      </c>
      <c r="M78" s="712">
        <f t="shared" si="2"/>
        <v>0.24260000000000001</v>
      </c>
      <c r="N78" s="712">
        <f>IF($I78=0,0,IF($K78&gt;=$K$12,$T$5,IF(VLOOKUP($E78,FY16Finv06!$E$17:$AK$483,22,FALSE)="Exempt",$T$4,IF(OR($A78="U401A",$A78="U401B"),$T$6,IF(AND($I78&gt;0,$L78=0),$T$7,ROUND($M78*$N$12,4))))))</f>
        <v>1.3299999999999999E-2</v>
      </c>
      <c r="O78" s="88">
        <f t="shared" si="3"/>
        <v>205.39</v>
      </c>
      <c r="P78" s="103">
        <v>15451.58</v>
      </c>
      <c r="Q78" s="88">
        <f t="shared" si="4"/>
        <v>15656.97</v>
      </c>
    </row>
    <row r="79" spans="1:17" x14ac:dyDescent="0.2">
      <c r="A79" s="22" t="s">
        <v>537</v>
      </c>
      <c r="B79" s="37" t="s">
        <v>538</v>
      </c>
      <c r="C79" s="38" t="s">
        <v>537</v>
      </c>
      <c r="D79" s="24" t="s">
        <v>538</v>
      </c>
      <c r="E79" s="39" t="s">
        <v>539</v>
      </c>
      <c r="F79" s="40" t="s">
        <v>471</v>
      </c>
      <c r="G79" s="758">
        <v>32</v>
      </c>
      <c r="H79" s="745"/>
      <c r="I79" s="103">
        <v>179.29</v>
      </c>
      <c r="J79" s="103">
        <f>SUMIF(FY16EqPup!$E$17:$E$482,$E79,FY16EqPup!M$17:M$482)</f>
        <v>-2.0000000000010232E-2</v>
      </c>
      <c r="K79" s="276">
        <f>SUMIF(FY16EqPup!$E$17:$E$482,$E79,FY16EqPup!N$17:N$482)</f>
        <v>1</v>
      </c>
      <c r="L79" s="88">
        <f>SUMIF(FY16Finv06!$E$17:$E$483,$E79,FY16Finv06!$Y$17:$Y$483)</f>
        <v>15421.560000000001</v>
      </c>
      <c r="M79" s="712">
        <f t="shared" si="2"/>
        <v>0.24429999999999999</v>
      </c>
      <c r="N79" s="712">
        <f>IF($I79=0,0,IF($K79&gt;=$K$12,$T$5,IF(VLOOKUP($E79,FY16Finv06!$E$17:$AK$483,22,FALSE)="Exempt",$T$4,IF(OR($A79="U401A",$A79="U401B"),$T$6,IF(AND($I79&gt;0,$L79=0),$T$7,ROUND($M79*$N$12,4))))))</f>
        <v>1.34E-2</v>
      </c>
      <c r="O79" s="88">
        <f t="shared" si="3"/>
        <v>206.65</v>
      </c>
      <c r="P79" s="103">
        <v>15684.95</v>
      </c>
      <c r="Q79" s="88">
        <f t="shared" si="4"/>
        <v>15891.6</v>
      </c>
    </row>
    <row r="80" spans="1:17" x14ac:dyDescent="0.2">
      <c r="A80" s="22" t="s">
        <v>170</v>
      </c>
      <c r="B80" s="37" t="s">
        <v>171</v>
      </c>
      <c r="C80" s="38" t="s">
        <v>170</v>
      </c>
      <c r="D80" s="24" t="s">
        <v>171</v>
      </c>
      <c r="E80" s="39" t="s">
        <v>172</v>
      </c>
      <c r="F80" s="40" t="s">
        <v>173</v>
      </c>
      <c r="G80" s="758">
        <v>8</v>
      </c>
      <c r="H80" s="745"/>
      <c r="I80" s="103">
        <v>283.60000000000002</v>
      </c>
      <c r="J80" s="103">
        <f>SUMIF(FY16EqPup!$E$17:$E$482,$E80,FY16EqPup!M$17:M$482)</f>
        <v>0</v>
      </c>
      <c r="K80" s="276">
        <f>SUMIF(FY16EqPup!$E$17:$E$482,$E80,FY16EqPup!N$17:N$482)</f>
        <v>1</v>
      </c>
      <c r="L80" s="88">
        <f>SUMIF(FY16Finv06!$E$17:$E$483,$E80,FY16Finv06!$Y$17:$Y$483)</f>
        <v>15421.33</v>
      </c>
      <c r="M80" s="712">
        <f t="shared" si="2"/>
        <v>0.24429999999999999</v>
      </c>
      <c r="N80" s="712">
        <f>IF($I80=0,0,IF($K80&gt;=$K$12,$T$5,IF(VLOOKUP($E80,FY16Finv06!$E$17:$AK$483,22,FALSE)="Exempt",$T$4,IF(OR($A80="U401A",$A80="U401B"),$T$6,IF(AND($I80&gt;0,$L80=0),$T$7,ROUND($M80*$N$12,4))))))</f>
        <v>1.34E-2</v>
      </c>
      <c r="O80" s="88">
        <f t="shared" si="3"/>
        <v>206.65</v>
      </c>
      <c r="P80" s="103">
        <v>15421.33</v>
      </c>
      <c r="Q80" s="88">
        <f t="shared" si="4"/>
        <v>15627.98</v>
      </c>
    </row>
    <row r="81" spans="1:17" x14ac:dyDescent="0.2">
      <c r="A81" s="42" t="s">
        <v>421</v>
      </c>
      <c r="B81" s="43" t="s">
        <v>422</v>
      </c>
      <c r="C81" s="44" t="s">
        <v>421</v>
      </c>
      <c r="D81" s="45" t="s">
        <v>422</v>
      </c>
      <c r="E81" s="46" t="s">
        <v>423</v>
      </c>
      <c r="F81" s="47" t="s">
        <v>405</v>
      </c>
      <c r="G81" s="760">
        <v>25</v>
      </c>
      <c r="H81" s="745"/>
      <c r="I81" s="104">
        <v>854.01</v>
      </c>
      <c r="J81" s="104">
        <f>SUMIF(FY16EqPup!$E$17:$E$482,$E81,FY16EqPup!M$17:M$482)</f>
        <v>1.0400000000000773</v>
      </c>
      <c r="K81" s="277">
        <f>SUMIF(FY16EqPup!$E$17:$E$482,$E81,FY16EqPup!N$17:N$482)</f>
        <v>1.0009999999999999</v>
      </c>
      <c r="L81" s="89">
        <f>SUMIF(FY16Finv06!$E$17:$E$483,$E81,FY16Finv06!$Y$17:$Y$483)</f>
        <v>15415.619999999999</v>
      </c>
      <c r="M81" s="714">
        <f t="shared" ref="M81:M144" si="5">IF(OR($I81=0,$L81=0),0,ROUND($L$12/$L81-1,4))</f>
        <v>0.24479999999999999</v>
      </c>
      <c r="N81" s="714">
        <f>IF($I81=0,0,IF($K81&gt;=$K$12,$T$5,IF(VLOOKUP($E81,FY16Finv06!$E$17:$AK$483,22,FALSE)="Exempt",$T$4,IF(OR($A81="U401A",$A81="U401B"),$T$6,IF(AND($I81&gt;0,$L81=0),$T$7,ROUND($M81*$N$12,4))))))</f>
        <v>1.35E-2</v>
      </c>
      <c r="O81" s="89">
        <f t="shared" ref="O81:O144" si="6">IF(ISNUMBER($N81)=FALSE,"na",ROUND($L81*$N81,2))</f>
        <v>208.11</v>
      </c>
      <c r="P81" s="104">
        <v>14792.81</v>
      </c>
      <c r="Q81" s="89">
        <f t="shared" ref="Q81:Q144" si="7">IF(ISNUMBER($N81)=FALSE,"na",ROUND(P81+O81,2))</f>
        <v>15000.92</v>
      </c>
    </row>
    <row r="82" spans="1:17" x14ac:dyDescent="0.2">
      <c r="A82" s="42" t="s">
        <v>23</v>
      </c>
      <c r="B82" s="43" t="s">
        <v>24</v>
      </c>
      <c r="C82" s="44" t="s">
        <v>23</v>
      </c>
      <c r="D82" s="45" t="s">
        <v>24</v>
      </c>
      <c r="E82" s="46" t="s">
        <v>25</v>
      </c>
      <c r="F82" s="47" t="s">
        <v>10</v>
      </c>
      <c r="G82" s="760">
        <v>1</v>
      </c>
      <c r="H82" s="745"/>
      <c r="I82" s="104">
        <v>795.40999999999985</v>
      </c>
      <c r="J82" s="104">
        <f>SUMIF(FY16EqPup!$E$17:$E$482,$E82,FY16EqPup!M$17:M$482)</f>
        <v>1.6600000000000819</v>
      </c>
      <c r="K82" s="277">
        <f>SUMIF(FY16EqPup!$E$17:$E$482,$E82,FY16EqPup!N$17:N$482)</f>
        <v>1.002</v>
      </c>
      <c r="L82" s="89">
        <f>SUMIF(FY16Finv06!$E$17:$E$483,$E82,FY16Finv06!$Y$17:$Y$483)</f>
        <v>15413.41</v>
      </c>
      <c r="M82" s="714">
        <f t="shared" si="5"/>
        <v>0.245</v>
      </c>
      <c r="N82" s="714">
        <f>IF($I82=0,0,IF($K82&gt;=$K$12,$T$5,IF(VLOOKUP($E82,FY16Finv06!$E$17:$AK$483,22,FALSE)="Exempt",$T$4,IF(OR($A82="U401A",$A82="U401B"),$T$6,IF(AND($I82&gt;0,$L82=0),$T$7,ROUND($M82*$N$12,4))))))</f>
        <v>1.35E-2</v>
      </c>
      <c r="O82" s="89">
        <f t="shared" si="6"/>
        <v>208.08</v>
      </c>
      <c r="P82" s="104">
        <v>15480.33</v>
      </c>
      <c r="Q82" s="89">
        <f t="shared" si="7"/>
        <v>15688.41</v>
      </c>
    </row>
    <row r="83" spans="1:17" x14ac:dyDescent="0.2">
      <c r="A83" s="63" t="s">
        <v>866</v>
      </c>
      <c r="B83" s="64" t="s">
        <v>867</v>
      </c>
      <c r="C83" s="65" t="s">
        <v>866</v>
      </c>
      <c r="D83" s="66" t="s">
        <v>867</v>
      </c>
      <c r="E83" s="67" t="s">
        <v>868</v>
      </c>
      <c r="F83" s="68" t="s">
        <v>437</v>
      </c>
      <c r="G83" s="762">
        <v>57</v>
      </c>
      <c r="H83" s="745"/>
      <c r="I83" s="106">
        <v>403.27</v>
      </c>
      <c r="J83" s="106">
        <f>SUMIF(FY16EqPup!$E$17:$E$482,$E83,FY16EqPup!M$17:M$482)</f>
        <v>0.29999999999995453</v>
      </c>
      <c r="K83" s="279">
        <f>SUMIF(FY16EqPup!$E$17:$E$482,$E83,FY16EqPup!N$17:N$482)</f>
        <v>1.0009999999999999</v>
      </c>
      <c r="L83" s="91">
        <f>SUMIF(FY16Finv06!$E$17:$E$483,$E83,FY16Finv06!$Y$17:$Y$483)</f>
        <v>15397.86</v>
      </c>
      <c r="M83" s="716">
        <f t="shared" si="5"/>
        <v>0.2462</v>
      </c>
      <c r="N83" s="716">
        <f>IF($I83=0,0,IF($K83&gt;=$K$12,$T$5,IF(VLOOKUP($E83,FY16Finv06!$E$17:$AK$483,22,FALSE)="Exempt",$T$4,IF(OR($A83="U401A",$A83="U401B"),$T$6,IF(AND($I83&gt;0,$L83=0),$T$7,ROUND($M83*$N$12,4))))))</f>
        <v>1.35E-2</v>
      </c>
      <c r="O83" s="91">
        <f t="shared" si="6"/>
        <v>207.87</v>
      </c>
      <c r="P83" s="106">
        <v>15570.77</v>
      </c>
      <c r="Q83" s="91">
        <f t="shared" si="7"/>
        <v>15778.64</v>
      </c>
    </row>
    <row r="84" spans="1:17" x14ac:dyDescent="0.2">
      <c r="A84" s="22" t="s">
        <v>81</v>
      </c>
      <c r="B84" s="37" t="s">
        <v>82</v>
      </c>
      <c r="C84" s="38" t="s">
        <v>81</v>
      </c>
      <c r="D84" s="24" t="s">
        <v>82</v>
      </c>
      <c r="E84" s="39" t="s">
        <v>83</v>
      </c>
      <c r="F84" s="40" t="s">
        <v>74</v>
      </c>
      <c r="G84" s="758">
        <v>4</v>
      </c>
      <c r="H84" s="745"/>
      <c r="I84" s="103">
        <v>27.28</v>
      </c>
      <c r="J84" s="103">
        <f>SUMIF(FY16EqPup!$E$17:$E$482,$E84,FY16EqPup!M$17:M$482)</f>
        <v>0.85999999999999943</v>
      </c>
      <c r="K84" s="276">
        <f>SUMIF(FY16EqPup!$E$17:$E$482,$E84,FY16EqPup!N$17:N$482)</f>
        <v>1.0329999999999999</v>
      </c>
      <c r="L84" s="88">
        <f>SUMIF(FY16Finv06!$E$17:$E$483,$E84,FY16Finv06!$Y$17:$Y$483)</f>
        <v>15387.98</v>
      </c>
      <c r="M84" s="712">
        <f t="shared" si="5"/>
        <v>0.247</v>
      </c>
      <c r="N84" s="712">
        <f>IF($I84=0,0,IF($K84&gt;=$K$12,$T$5,IF(VLOOKUP($E84,FY16Finv06!$E$17:$AK$483,22,FALSE)="Exempt",$T$4,IF(OR($A84="U401A",$A84="U401B"),$T$6,IF(AND($I84&gt;0,$L84=0),$T$7,ROUND($M84*$N$12,4))))))</f>
        <v>1.3599999999999999E-2</v>
      </c>
      <c r="O84" s="88">
        <f t="shared" si="6"/>
        <v>209.28</v>
      </c>
      <c r="P84" s="103">
        <v>15387.98</v>
      </c>
      <c r="Q84" s="88">
        <f t="shared" si="7"/>
        <v>15597.26</v>
      </c>
    </row>
    <row r="85" spans="1:17" x14ac:dyDescent="0.2">
      <c r="A85" s="22" t="s">
        <v>181</v>
      </c>
      <c r="B85" s="37" t="s">
        <v>182</v>
      </c>
      <c r="C85" s="38" t="s">
        <v>181</v>
      </c>
      <c r="D85" s="24" t="s">
        <v>182</v>
      </c>
      <c r="E85" s="39" t="s">
        <v>183</v>
      </c>
      <c r="F85" s="40" t="s">
        <v>173</v>
      </c>
      <c r="G85" s="758">
        <v>8</v>
      </c>
      <c r="H85" s="745"/>
      <c r="I85" s="103">
        <v>77.569999999999993</v>
      </c>
      <c r="J85" s="103">
        <f>SUMIF(FY16EqPup!$E$17:$E$482,$E85,FY16EqPup!M$17:M$482)</f>
        <v>0</v>
      </c>
      <c r="K85" s="276">
        <f>SUMIF(FY16EqPup!$E$17:$E$482,$E85,FY16EqPup!N$17:N$482)</f>
        <v>1</v>
      </c>
      <c r="L85" s="88">
        <f>SUMIF(FY16Finv06!$E$17:$E$483,$E85,FY16Finv06!$Y$17:$Y$483)</f>
        <v>15359.96</v>
      </c>
      <c r="M85" s="712">
        <f t="shared" si="5"/>
        <v>0.24929999999999999</v>
      </c>
      <c r="N85" s="712">
        <f>IF($I85=0,0,IF($K85&gt;=$K$12,$T$5,IF(VLOOKUP($E85,FY16Finv06!$E$17:$AK$483,22,FALSE)="Exempt",$T$4,IF(OR($A85="U401A",$A85="U401B"),$T$6,IF(AND($I85&gt;0,$L85=0),$T$7,ROUND($M85*$N$12,4))))))</f>
        <v>1.37E-2</v>
      </c>
      <c r="O85" s="88">
        <f t="shared" si="6"/>
        <v>210.43</v>
      </c>
      <c r="P85" s="103">
        <v>15512.07</v>
      </c>
      <c r="Q85" s="88">
        <f t="shared" si="7"/>
        <v>15722.5</v>
      </c>
    </row>
    <row r="86" spans="1:17" x14ac:dyDescent="0.2">
      <c r="A86" s="22" t="s">
        <v>752</v>
      </c>
      <c r="B86" s="37" t="s">
        <v>753</v>
      </c>
      <c r="C86" s="38" t="s">
        <v>752</v>
      </c>
      <c r="D86" s="24" t="s">
        <v>753</v>
      </c>
      <c r="E86" s="39" t="s">
        <v>754</v>
      </c>
      <c r="F86" s="40" t="s">
        <v>131</v>
      </c>
      <c r="G86" s="758">
        <v>47</v>
      </c>
      <c r="H86" s="745"/>
      <c r="I86" s="103">
        <v>254.47</v>
      </c>
      <c r="J86" s="103">
        <f>SUMIF(FY16EqPup!$E$17:$E$482,$E86,FY16EqPup!M$17:M$482)</f>
        <v>1.0200000000000102</v>
      </c>
      <c r="K86" s="276">
        <f>SUMIF(FY16EqPup!$E$17:$E$482,$E86,FY16EqPup!N$17:N$482)</f>
        <v>1.004</v>
      </c>
      <c r="L86" s="88">
        <f>SUMIF(FY16Finv06!$E$17:$E$483,$E86,FY16Finv06!$Y$17:$Y$483)</f>
        <v>15339.79</v>
      </c>
      <c r="M86" s="712">
        <f t="shared" si="5"/>
        <v>0.251</v>
      </c>
      <c r="N86" s="712">
        <f>IF($I86=0,0,IF($K86&gt;=$K$12,$T$5,IF(VLOOKUP($E86,FY16Finv06!$E$17:$AK$483,22,FALSE)="Exempt",$T$4,IF(OR($A86="U401A",$A86="U401B"),$T$6,IF(AND($I86&gt;0,$L86=0),$T$7,ROUND($M86*$N$12,4))))))</f>
        <v>1.38E-2</v>
      </c>
      <c r="O86" s="88">
        <f t="shared" si="6"/>
        <v>211.69</v>
      </c>
      <c r="P86" s="103">
        <v>15888.53</v>
      </c>
      <c r="Q86" s="88">
        <f t="shared" si="7"/>
        <v>16100.22</v>
      </c>
    </row>
    <row r="87" spans="1:17" x14ac:dyDescent="0.2">
      <c r="A87" s="22" t="s">
        <v>812</v>
      </c>
      <c r="B87" s="37" t="s">
        <v>813</v>
      </c>
      <c r="C87" s="38" t="s">
        <v>812</v>
      </c>
      <c r="D87" s="24" t="s">
        <v>813</v>
      </c>
      <c r="E87" s="39" t="s">
        <v>814</v>
      </c>
      <c r="F87" s="40" t="s">
        <v>153</v>
      </c>
      <c r="G87" s="758">
        <v>51</v>
      </c>
      <c r="H87" s="745"/>
      <c r="I87" s="103">
        <v>56.19</v>
      </c>
      <c r="J87" s="103">
        <f>SUMIF(FY16EqPup!$E$17:$E$482,$E87,FY16EqPup!M$17:M$482)</f>
        <v>1.75</v>
      </c>
      <c r="K87" s="276">
        <f>SUMIF(FY16EqPup!$E$17:$E$482,$E87,FY16EqPup!N$17:N$482)</f>
        <v>1.032</v>
      </c>
      <c r="L87" s="88">
        <f>SUMIF(FY16Finv06!$E$17:$E$483,$E87,FY16Finv06!$Y$17:$Y$483)</f>
        <v>15335.02</v>
      </c>
      <c r="M87" s="712">
        <f t="shared" si="5"/>
        <v>0.25130000000000002</v>
      </c>
      <c r="N87" s="712">
        <f>IF($I87=0,0,IF($K87&gt;=$K$12,$T$5,IF(VLOOKUP($E87,FY16Finv06!$E$17:$AK$483,22,FALSE)="Exempt",$T$4,IF(OR($A87="U401A",$A87="U401B"),$T$6,IF(AND($I87&gt;0,$L87=0),$T$7,ROUND($M87*$N$12,4))))))</f>
        <v>1.38E-2</v>
      </c>
      <c r="O87" s="88">
        <f t="shared" si="6"/>
        <v>211.62</v>
      </c>
      <c r="P87" s="103">
        <v>15335.02</v>
      </c>
      <c r="Q87" s="88">
        <f t="shared" si="7"/>
        <v>15546.64</v>
      </c>
    </row>
    <row r="88" spans="1:17" x14ac:dyDescent="0.2">
      <c r="A88" s="22" t="s">
        <v>26</v>
      </c>
      <c r="B88" s="37" t="s">
        <v>10</v>
      </c>
      <c r="C88" s="38" t="s">
        <v>26</v>
      </c>
      <c r="D88" s="24" t="s">
        <v>10</v>
      </c>
      <c r="E88" s="39" t="s">
        <v>27</v>
      </c>
      <c r="F88" s="40" t="s">
        <v>10</v>
      </c>
      <c r="G88" s="758">
        <v>2</v>
      </c>
      <c r="H88" s="745"/>
      <c r="I88" s="103">
        <v>76.989999999999995</v>
      </c>
      <c r="J88" s="103">
        <f>SUMIF(FY16EqPup!$E$17:$E$482,$E88,FY16EqPup!M$17:M$482)</f>
        <v>5.4799999999999898</v>
      </c>
      <c r="K88" s="276">
        <f>SUMIF(FY16EqPup!$E$17:$E$482,$E88,FY16EqPup!N$17:N$482)</f>
        <v>1.077</v>
      </c>
      <c r="L88" s="88">
        <f>SUMIF(FY16Finv06!$E$17:$E$483,$E88,FY16Finv06!$Y$17:$Y$483)</f>
        <v>15304.21</v>
      </c>
      <c r="M88" s="712">
        <f t="shared" si="5"/>
        <v>0.25390000000000001</v>
      </c>
      <c r="N88" s="712">
        <f>IF($I88=0,0,IF($K88&gt;=$K$12,$T$5,IF(VLOOKUP($E88,FY16Finv06!$E$17:$AK$483,22,FALSE)="Exempt",$T$4,IF(OR($A88="U401A",$A88="U401B"),$T$6,IF(AND($I88&gt;0,$L88=0),$T$7,ROUND($M88*$N$12,4))))))</f>
        <v>1.4E-2</v>
      </c>
      <c r="O88" s="88">
        <f t="shared" si="6"/>
        <v>214.26</v>
      </c>
      <c r="P88" s="103">
        <v>15304.21</v>
      </c>
      <c r="Q88" s="88">
        <f t="shared" si="7"/>
        <v>15518.47</v>
      </c>
    </row>
    <row r="89" spans="1:17" x14ac:dyDescent="0.2">
      <c r="A89" s="42" t="s">
        <v>249</v>
      </c>
      <c r="B89" s="43" t="s">
        <v>250</v>
      </c>
      <c r="C89" s="44" t="s">
        <v>249</v>
      </c>
      <c r="D89" s="45" t="s">
        <v>250</v>
      </c>
      <c r="E89" s="46" t="s">
        <v>251</v>
      </c>
      <c r="F89" s="47" t="s">
        <v>169</v>
      </c>
      <c r="G89" s="760">
        <v>13</v>
      </c>
      <c r="H89" s="745"/>
      <c r="I89" s="104">
        <v>1148.1500000000001</v>
      </c>
      <c r="J89" s="104">
        <f>SUMIF(FY16EqPup!$E$17:$E$482,$E89,FY16EqPup!M$17:M$482)</f>
        <v>1.0000000000218279E-2</v>
      </c>
      <c r="K89" s="277">
        <f>SUMIF(FY16EqPup!$E$17:$E$482,$E89,FY16EqPup!N$17:N$482)</f>
        <v>1</v>
      </c>
      <c r="L89" s="89">
        <f>SUMIF(FY16Finv06!$E$17:$E$483,$E89,FY16Finv06!$Y$17:$Y$483)</f>
        <v>15285.570000000002</v>
      </c>
      <c r="M89" s="714">
        <f t="shared" si="5"/>
        <v>0.25540000000000002</v>
      </c>
      <c r="N89" s="714">
        <f>IF($I89=0,0,IF($K89&gt;=$K$12,$T$5,IF(VLOOKUP($E89,FY16Finv06!$E$17:$AK$483,22,FALSE)="Exempt",$T$4,IF(OR($A89="U401A",$A89="U401B"),$T$6,IF(AND($I89&gt;0,$L89=0),$T$7,ROUND($M89*$N$12,4))))))</f>
        <v>1.4E-2</v>
      </c>
      <c r="O89" s="89">
        <f t="shared" si="6"/>
        <v>214</v>
      </c>
      <c r="P89" s="104">
        <v>16098.29</v>
      </c>
      <c r="Q89" s="89">
        <f t="shared" si="7"/>
        <v>16312.29</v>
      </c>
    </row>
    <row r="90" spans="1:17" x14ac:dyDescent="0.2">
      <c r="A90" s="22" t="s">
        <v>485</v>
      </c>
      <c r="B90" s="37" t="s">
        <v>486</v>
      </c>
      <c r="C90" s="38" t="s">
        <v>485</v>
      </c>
      <c r="D90" s="24" t="s">
        <v>486</v>
      </c>
      <c r="E90" s="39" t="s">
        <v>487</v>
      </c>
      <c r="F90" s="40" t="s">
        <v>437</v>
      </c>
      <c r="G90" s="758">
        <v>30</v>
      </c>
      <c r="H90" s="745"/>
      <c r="I90" s="103">
        <v>176.08</v>
      </c>
      <c r="J90" s="103">
        <f>SUMIF(FY16EqPup!$E$17:$E$482,$E90,FY16EqPup!M$17:M$482)</f>
        <v>0</v>
      </c>
      <c r="K90" s="276">
        <f>SUMIF(FY16EqPup!$E$17:$E$482,$E90,FY16EqPup!N$17:N$482)</f>
        <v>1</v>
      </c>
      <c r="L90" s="88">
        <f>SUMIF(FY16Finv06!$E$17:$E$483,$E90,FY16Finv06!$Y$17:$Y$483)</f>
        <v>15285.300000000001</v>
      </c>
      <c r="M90" s="712">
        <f t="shared" si="5"/>
        <v>0.25540000000000002</v>
      </c>
      <c r="N90" s="712">
        <f>IF($I90=0,0,IF($K90&gt;=$K$12,$T$5,IF(VLOOKUP($E90,FY16Finv06!$E$17:$AK$483,22,FALSE)="Exempt",$T$4,IF(OR($A90="U401A",$A90="U401B"),$T$6,IF(AND($I90&gt;0,$L90=0),$T$7,ROUND($M90*$N$12,4))))))</f>
        <v>1.4E-2</v>
      </c>
      <c r="O90" s="88">
        <f t="shared" si="6"/>
        <v>213.99</v>
      </c>
      <c r="P90" s="103">
        <v>15346.18</v>
      </c>
      <c r="Q90" s="88">
        <f t="shared" si="7"/>
        <v>15560.17</v>
      </c>
    </row>
    <row r="91" spans="1:17" x14ac:dyDescent="0.2">
      <c r="A91" s="22" t="s">
        <v>87</v>
      </c>
      <c r="B91" s="37" t="s">
        <v>88</v>
      </c>
      <c r="C91" s="38" t="s">
        <v>87</v>
      </c>
      <c r="D91" s="24" t="s">
        <v>88</v>
      </c>
      <c r="E91" s="39" t="s">
        <v>89</v>
      </c>
      <c r="F91" s="40" t="s">
        <v>74</v>
      </c>
      <c r="G91" s="758">
        <v>4</v>
      </c>
      <c r="H91" s="745"/>
      <c r="I91" s="103">
        <v>24.23</v>
      </c>
      <c r="J91" s="103">
        <f>SUMIF(FY16EqPup!$E$17:$E$482,$E91,FY16EqPup!M$17:M$482)</f>
        <v>0.73000000000000043</v>
      </c>
      <c r="K91" s="276">
        <f>SUMIF(FY16EqPup!$E$17:$E$482,$E91,FY16EqPup!N$17:N$482)</f>
        <v>1.0309999999999999</v>
      </c>
      <c r="L91" s="88">
        <f>SUMIF(FY16Finv06!$E$17:$E$483,$E91,FY16Finv06!$Y$17:$Y$483)</f>
        <v>15274.66</v>
      </c>
      <c r="M91" s="712">
        <f t="shared" si="5"/>
        <v>0.25629999999999997</v>
      </c>
      <c r="N91" s="712">
        <f>IF($I91=0,0,IF($K91&gt;=$K$12,$T$5,IF(VLOOKUP($E91,FY16Finv06!$E$17:$AK$483,22,FALSE)="Exempt",$T$4,IF(OR($A91="U401A",$A91="U401B"),$T$6,IF(AND($I91&gt;0,$L91=0),$T$7,ROUND($M91*$N$12,4))))))</f>
        <v>1.41E-2</v>
      </c>
      <c r="O91" s="88">
        <f t="shared" si="6"/>
        <v>215.37</v>
      </c>
      <c r="P91" s="103">
        <v>15274.66</v>
      </c>
      <c r="Q91" s="88">
        <f t="shared" si="7"/>
        <v>15490.03</v>
      </c>
    </row>
    <row r="92" spans="1:17" x14ac:dyDescent="0.2">
      <c r="A92" s="22" t="s">
        <v>14</v>
      </c>
      <c r="B92" s="37" t="s">
        <v>15</v>
      </c>
      <c r="C92" s="38" t="s">
        <v>14</v>
      </c>
      <c r="D92" s="24" t="s">
        <v>15</v>
      </c>
      <c r="E92" s="39" t="s">
        <v>16</v>
      </c>
      <c r="F92" s="40" t="s">
        <v>10</v>
      </c>
      <c r="G92" s="758">
        <v>1</v>
      </c>
      <c r="H92" s="745"/>
      <c r="I92" s="103">
        <v>149.9</v>
      </c>
      <c r="J92" s="103">
        <f>SUMIF(FY16EqPup!$E$17:$E$482,$E92,FY16EqPup!M$17:M$482)</f>
        <v>1.0000000000019327E-2</v>
      </c>
      <c r="K92" s="276">
        <f>SUMIF(FY16EqPup!$E$17:$E$482,$E92,FY16EqPup!N$17:N$482)</f>
        <v>1</v>
      </c>
      <c r="L92" s="88">
        <f>SUMIF(FY16Finv06!$E$17:$E$483,$E92,FY16Finv06!$Y$17:$Y$483)</f>
        <v>15241.119999999999</v>
      </c>
      <c r="M92" s="712">
        <f t="shared" si="5"/>
        <v>0.2591</v>
      </c>
      <c r="N92" s="712">
        <f>IF($I92=0,0,IF($K92&gt;=$K$12,$T$5,IF(VLOOKUP($E92,FY16Finv06!$E$17:$AK$483,22,FALSE)="Exempt",$T$4,IF(OR($A92="U401A",$A92="U401B"),$T$6,IF(AND($I92&gt;0,$L92=0),$T$7,ROUND($M92*$N$12,4))))))</f>
        <v>1.43E-2</v>
      </c>
      <c r="O92" s="88">
        <f t="shared" si="6"/>
        <v>217.95</v>
      </c>
      <c r="P92" s="103">
        <v>15724.14</v>
      </c>
      <c r="Q92" s="88">
        <f t="shared" si="7"/>
        <v>15942.09</v>
      </c>
    </row>
    <row r="93" spans="1:17" x14ac:dyDescent="0.2">
      <c r="A93" s="22" t="s">
        <v>684</v>
      </c>
      <c r="B93" s="37" t="s">
        <v>685</v>
      </c>
      <c r="C93" s="38" t="s">
        <v>684</v>
      </c>
      <c r="D93" s="24" t="s">
        <v>685</v>
      </c>
      <c r="E93" s="39" t="s">
        <v>686</v>
      </c>
      <c r="F93" s="40" t="s">
        <v>471</v>
      </c>
      <c r="G93" s="758">
        <v>42</v>
      </c>
      <c r="H93" s="745"/>
      <c r="I93" s="103">
        <v>97.22</v>
      </c>
      <c r="J93" s="103">
        <f>SUMIF(FY16EqPup!$E$17:$E$482,$E93,FY16EqPup!M$17:M$482)</f>
        <v>-1.0000000000005116E-2</v>
      </c>
      <c r="K93" s="276">
        <f>SUMIF(FY16EqPup!$E$17:$E$482,$E93,FY16EqPup!N$17:N$482)</f>
        <v>1</v>
      </c>
      <c r="L93" s="88">
        <f>SUMIF(FY16Finv06!$E$17:$E$483,$E93,FY16Finv06!$Y$17:$Y$483)</f>
        <v>15236.92</v>
      </c>
      <c r="M93" s="712">
        <f t="shared" si="5"/>
        <v>0.25940000000000002</v>
      </c>
      <c r="N93" s="712">
        <f>IF($I93=0,0,IF($K93&gt;=$K$12,$T$5,IF(VLOOKUP($E93,FY16Finv06!$E$17:$AK$483,22,FALSE)="Exempt",$T$4,IF(OR($A93="U401A",$A93="U401B"),$T$6,IF(AND($I93&gt;0,$L93=0),$T$7,ROUND($M93*$N$12,4))))))</f>
        <v>1.43E-2</v>
      </c>
      <c r="O93" s="88">
        <f t="shared" si="6"/>
        <v>217.89</v>
      </c>
      <c r="P93" s="103">
        <v>15259.52</v>
      </c>
      <c r="Q93" s="88">
        <f t="shared" si="7"/>
        <v>15477.41</v>
      </c>
    </row>
    <row r="94" spans="1:17" x14ac:dyDescent="0.2">
      <c r="A94" s="22" t="s">
        <v>59</v>
      </c>
      <c r="B94" s="37" t="s">
        <v>60</v>
      </c>
      <c r="C94" s="38" t="s">
        <v>59</v>
      </c>
      <c r="D94" s="24" t="s">
        <v>60</v>
      </c>
      <c r="E94" s="39" t="s">
        <v>61</v>
      </c>
      <c r="F94" s="40" t="s">
        <v>10</v>
      </c>
      <c r="G94" s="758">
        <v>3</v>
      </c>
      <c r="H94" s="745"/>
      <c r="I94" s="103">
        <v>88.6</v>
      </c>
      <c r="J94" s="103">
        <f>SUMIF(FY16EqPup!$E$17:$E$482,$E94,FY16EqPup!M$17:M$482)</f>
        <v>9.9999999999909051E-3</v>
      </c>
      <c r="K94" s="276">
        <f>SUMIF(FY16EqPup!$E$17:$E$482,$E94,FY16EqPup!N$17:N$482)</f>
        <v>1</v>
      </c>
      <c r="L94" s="88">
        <f>SUMIF(FY16Finv06!$E$17:$E$483,$E94,FY16Finv06!$Y$17:$Y$483)</f>
        <v>15207.57</v>
      </c>
      <c r="M94" s="712">
        <f t="shared" si="5"/>
        <v>0.26179999999999998</v>
      </c>
      <c r="N94" s="712">
        <f>IF($I94=0,0,IF($K94&gt;=$K$12,$T$5,IF(VLOOKUP($E94,FY16Finv06!$E$17:$AK$483,22,FALSE)="Exempt",$T$4,IF(OR($A94="U401A",$A94="U401B"),$T$6,IF(AND($I94&gt;0,$L94=0),$T$7,ROUND($M94*$N$12,4))))))</f>
        <v>1.44E-2</v>
      </c>
      <c r="O94" s="88">
        <f t="shared" si="6"/>
        <v>218.99</v>
      </c>
      <c r="P94" s="103">
        <v>16139.65</v>
      </c>
      <c r="Q94" s="88">
        <f t="shared" si="7"/>
        <v>16358.64</v>
      </c>
    </row>
    <row r="95" spans="1:17" x14ac:dyDescent="0.2">
      <c r="A95" s="22" t="s">
        <v>488</v>
      </c>
      <c r="B95" s="37" t="s">
        <v>489</v>
      </c>
      <c r="C95" s="38" t="s">
        <v>488</v>
      </c>
      <c r="D95" s="24" t="s">
        <v>489</v>
      </c>
      <c r="E95" s="39" t="s">
        <v>490</v>
      </c>
      <c r="F95" s="40" t="s">
        <v>437</v>
      </c>
      <c r="G95" s="758">
        <v>30</v>
      </c>
      <c r="H95" s="745"/>
      <c r="I95" s="103">
        <v>179.54</v>
      </c>
      <c r="J95" s="103">
        <f>SUMIF(FY16EqPup!$E$17:$E$482,$E95,FY16EqPup!M$17:M$482)</f>
        <v>0</v>
      </c>
      <c r="K95" s="276">
        <f>SUMIF(FY16EqPup!$E$17:$E$482,$E95,FY16EqPup!N$17:N$482)</f>
        <v>1</v>
      </c>
      <c r="L95" s="88">
        <f>SUMIF(FY16Finv06!$E$17:$E$483,$E95,FY16Finv06!$Y$17:$Y$483)</f>
        <v>15191.48</v>
      </c>
      <c r="M95" s="712">
        <f t="shared" si="5"/>
        <v>0.26319999999999999</v>
      </c>
      <c r="N95" s="712">
        <f>IF($I95=0,0,IF($K95&gt;=$K$12,$T$5,IF(VLOOKUP($E95,FY16Finv06!$E$17:$AK$483,22,FALSE)="Exempt",$T$4,IF(OR($A95="U401A",$A95="U401B"),$T$6,IF(AND($I95&gt;0,$L95=0),$T$7,ROUND($M95*$N$12,4))))))</f>
        <v>1.4500000000000001E-2</v>
      </c>
      <c r="O95" s="88">
        <f t="shared" si="6"/>
        <v>220.28</v>
      </c>
      <c r="P95" s="103">
        <v>15216</v>
      </c>
      <c r="Q95" s="88">
        <f t="shared" si="7"/>
        <v>15436.28</v>
      </c>
    </row>
    <row r="96" spans="1:17" x14ac:dyDescent="0.2">
      <c r="A96" s="22" t="s">
        <v>252</v>
      </c>
      <c r="B96" s="37" t="s">
        <v>253</v>
      </c>
      <c r="C96" s="38" t="s">
        <v>252</v>
      </c>
      <c r="D96" s="24" t="s">
        <v>253</v>
      </c>
      <c r="E96" s="39" t="s">
        <v>254</v>
      </c>
      <c r="F96" s="40" t="s">
        <v>169</v>
      </c>
      <c r="G96" s="758">
        <v>14</v>
      </c>
      <c r="H96" s="745"/>
      <c r="I96" s="103">
        <v>407.33</v>
      </c>
      <c r="J96" s="103">
        <f>SUMIF(FY16EqPup!$E$17:$E$482,$E96,FY16EqPup!M$17:M$482)</f>
        <v>-9.9999999999909051E-3</v>
      </c>
      <c r="K96" s="276">
        <f>SUMIF(FY16EqPup!$E$17:$E$482,$E96,FY16EqPup!N$17:N$482)</f>
        <v>1</v>
      </c>
      <c r="L96" s="88">
        <f>SUMIF(FY16Finv06!$E$17:$E$483,$E96,FY16Finv06!$Y$17:$Y$483)</f>
        <v>15122.99</v>
      </c>
      <c r="M96" s="712">
        <f t="shared" si="5"/>
        <v>0.26889999999999997</v>
      </c>
      <c r="N96" s="712">
        <f>IF($I96=0,0,IF($K96&gt;=$K$12,$T$5,IF(VLOOKUP($E96,FY16Finv06!$E$17:$AK$483,22,FALSE)="Exempt",$T$4,IF(OR($A96="U401A",$A96="U401B"),$T$6,IF(AND($I96&gt;0,$L96=0),$T$7,ROUND($M96*$N$12,4))))))</f>
        <v>1.4800000000000001E-2</v>
      </c>
      <c r="O96" s="88">
        <f t="shared" si="6"/>
        <v>223.82</v>
      </c>
      <c r="P96" s="103">
        <v>15746.38</v>
      </c>
      <c r="Q96" s="88">
        <f t="shared" si="7"/>
        <v>15970.2</v>
      </c>
    </row>
    <row r="97" spans="1:17" x14ac:dyDescent="0.2">
      <c r="A97" s="42" t="s">
        <v>552</v>
      </c>
      <c r="B97" s="43" t="s">
        <v>553</v>
      </c>
      <c r="C97" s="44" t="s">
        <v>552</v>
      </c>
      <c r="D97" s="45" t="s">
        <v>553</v>
      </c>
      <c r="E97" s="46" t="s">
        <v>554</v>
      </c>
      <c r="F97" s="47" t="s">
        <v>471</v>
      </c>
      <c r="G97" s="760">
        <v>32</v>
      </c>
      <c r="H97" s="745"/>
      <c r="I97" s="104">
        <v>757.28</v>
      </c>
      <c r="J97" s="104">
        <f>SUMIF(FY16EqPup!$E$17:$E$482,$E97,FY16EqPup!M$17:M$482)</f>
        <v>3.3100000000000591</v>
      </c>
      <c r="K97" s="277">
        <f>SUMIF(FY16EqPup!$E$17:$E$482,$E97,FY16EqPup!N$17:N$482)</f>
        <v>1.004</v>
      </c>
      <c r="L97" s="89">
        <f>SUMIF(FY16Finv06!$E$17:$E$483,$E97,FY16Finv06!$Y$17:$Y$483)</f>
        <v>15122.970000000001</v>
      </c>
      <c r="M97" s="714">
        <f t="shared" si="5"/>
        <v>0.26889999999999997</v>
      </c>
      <c r="N97" s="714">
        <f>IF($I97=0,0,IF($K97&gt;=$K$12,$T$5,IF(VLOOKUP($E97,FY16Finv06!$E$17:$AK$483,22,FALSE)="Exempt",$T$4,IF(OR($A97="U401A",$A97="U401B"),$T$6,IF(AND($I97&gt;0,$L97=0),$T$7,ROUND($M97*$N$12,4))))))</f>
        <v>1.4800000000000001E-2</v>
      </c>
      <c r="O97" s="89">
        <f t="shared" si="6"/>
        <v>223.82</v>
      </c>
      <c r="P97" s="104">
        <v>16097.03</v>
      </c>
      <c r="Q97" s="89">
        <f t="shared" si="7"/>
        <v>16320.85</v>
      </c>
    </row>
    <row r="98" spans="1:17" x14ac:dyDescent="0.2">
      <c r="A98" s="42" t="s">
        <v>40</v>
      </c>
      <c r="B98" s="43" t="s">
        <v>41</v>
      </c>
      <c r="C98" s="44" t="s">
        <v>40</v>
      </c>
      <c r="D98" s="45" t="s">
        <v>41</v>
      </c>
      <c r="E98" s="46" t="s">
        <v>42</v>
      </c>
      <c r="F98" s="47" t="s">
        <v>10</v>
      </c>
      <c r="G98" s="760">
        <v>2</v>
      </c>
      <c r="H98" s="745"/>
      <c r="I98" s="104">
        <v>572.58000000000004</v>
      </c>
      <c r="J98" s="104">
        <f>SUMIF(FY16EqPup!$E$17:$E$482,$E98,FY16EqPup!M$17:M$482)</f>
        <v>27.600000000000023</v>
      </c>
      <c r="K98" s="277">
        <f>SUMIF(FY16EqPup!$E$17:$E$482,$E98,FY16EqPup!N$17:N$482)</f>
        <v>1.0509999999999999</v>
      </c>
      <c r="L98" s="89">
        <f>SUMIF(FY16Finv06!$E$17:$E$483,$E98,FY16Finv06!$Y$17:$Y$483)</f>
        <v>15121.94</v>
      </c>
      <c r="M98" s="714">
        <f t="shared" si="5"/>
        <v>0.26900000000000002</v>
      </c>
      <c r="N98" s="714">
        <f>IF($I98=0,0,IF($K98&gt;=$K$12,$T$5,IF(VLOOKUP($E98,FY16Finv06!$E$17:$AK$483,22,FALSE)="Exempt",$T$4,IF(OR($A98="U401A",$A98="U401B"),$T$6,IF(AND($I98&gt;0,$L98=0),$T$7,ROUND($M98*$N$12,4))))))</f>
        <v>1.4800000000000001E-2</v>
      </c>
      <c r="O98" s="89">
        <f t="shared" si="6"/>
        <v>223.8</v>
      </c>
      <c r="P98" s="104">
        <v>16518.7</v>
      </c>
      <c r="Q98" s="89">
        <f t="shared" si="7"/>
        <v>16742.5</v>
      </c>
    </row>
    <row r="99" spans="1:17" x14ac:dyDescent="0.2">
      <c r="A99" s="42" t="s">
        <v>755</v>
      </c>
      <c r="B99" s="43" t="s">
        <v>756</v>
      </c>
      <c r="C99" s="44" t="s">
        <v>755</v>
      </c>
      <c r="D99" s="45" t="s">
        <v>756</v>
      </c>
      <c r="E99" s="46" t="s">
        <v>757</v>
      </c>
      <c r="F99" s="47" t="s">
        <v>131</v>
      </c>
      <c r="G99" s="760">
        <v>47</v>
      </c>
      <c r="H99" s="745"/>
      <c r="I99" s="104">
        <v>419.29</v>
      </c>
      <c r="J99" s="104">
        <f>SUMIF(FY16EqPup!$E$17:$E$482,$E99,FY16EqPup!M$17:M$482)</f>
        <v>0.47999999999996135</v>
      </c>
      <c r="K99" s="277">
        <f>SUMIF(FY16EqPup!$E$17:$E$482,$E99,FY16EqPup!N$17:N$482)</f>
        <v>1.0009999999999999</v>
      </c>
      <c r="L99" s="89">
        <f>SUMIF(FY16Finv06!$E$17:$E$483,$E99,FY16Finv06!$Y$17:$Y$483)</f>
        <v>15121.88</v>
      </c>
      <c r="M99" s="714">
        <f t="shared" si="5"/>
        <v>0.26900000000000002</v>
      </c>
      <c r="N99" s="714">
        <f>IF($I99=0,0,IF($K99&gt;=$K$12,$T$5,IF(VLOOKUP($E99,FY16Finv06!$E$17:$AK$483,22,FALSE)="Exempt",$T$4,IF(OR($A99="U401A",$A99="U401B"),$T$6,IF(AND($I99&gt;0,$L99=0),$T$7,ROUND($M99*$N$12,4))))))</f>
        <v>1.4800000000000001E-2</v>
      </c>
      <c r="O99" s="89">
        <f t="shared" si="6"/>
        <v>223.8</v>
      </c>
      <c r="P99" s="104">
        <v>15127.21</v>
      </c>
      <c r="Q99" s="89">
        <f t="shared" si="7"/>
        <v>15351.01</v>
      </c>
    </row>
    <row r="100" spans="1:17" x14ac:dyDescent="0.2">
      <c r="A100" s="42" t="s">
        <v>450</v>
      </c>
      <c r="B100" s="43" t="s">
        <v>451</v>
      </c>
      <c r="C100" s="44" t="s">
        <v>450</v>
      </c>
      <c r="D100" s="45" t="s">
        <v>451</v>
      </c>
      <c r="E100" s="46" t="s">
        <v>452</v>
      </c>
      <c r="F100" s="47" t="s">
        <v>437</v>
      </c>
      <c r="G100" s="760">
        <v>27</v>
      </c>
      <c r="H100" s="745"/>
      <c r="I100" s="104">
        <v>344.74</v>
      </c>
      <c r="J100" s="104">
        <f>SUMIF(FY16EqPup!$E$17:$E$482,$E100,FY16EqPup!M$17:M$482)</f>
        <v>3.0000000000029559E-2</v>
      </c>
      <c r="K100" s="277">
        <f>SUMIF(FY16EqPup!$E$17:$E$482,$E100,FY16EqPup!N$17:N$482)</f>
        <v>1</v>
      </c>
      <c r="L100" s="89">
        <f>SUMIF(FY16Finv06!$E$17:$E$483,$E100,FY16Finv06!$Y$17:$Y$483)</f>
        <v>15082.63</v>
      </c>
      <c r="M100" s="714">
        <f t="shared" si="5"/>
        <v>0.27229999999999999</v>
      </c>
      <c r="N100" s="714">
        <f>IF($I100=0,0,IF($K100&gt;=$K$12,$T$5,IF(VLOOKUP($E100,FY16Finv06!$E$17:$AK$483,22,FALSE)="Exempt",$T$4,IF(OR($A100="U401A",$A100="U401B"),$T$6,IF(AND($I100&gt;0,$L100=0),$T$7,ROUND($M100*$N$12,4))))))</f>
        <v>1.4999999999999999E-2</v>
      </c>
      <c r="O100" s="89">
        <f t="shared" si="6"/>
        <v>226.24</v>
      </c>
      <c r="P100" s="104">
        <v>15089.89</v>
      </c>
      <c r="Q100" s="89">
        <f t="shared" si="7"/>
        <v>15316.13</v>
      </c>
    </row>
    <row r="101" spans="1:17" x14ac:dyDescent="0.2">
      <c r="A101" s="22" t="s">
        <v>690</v>
      </c>
      <c r="B101" s="37" t="s">
        <v>691</v>
      </c>
      <c r="C101" s="38" t="s">
        <v>690</v>
      </c>
      <c r="D101" s="24" t="s">
        <v>691</v>
      </c>
      <c r="E101" s="39" t="s">
        <v>692</v>
      </c>
      <c r="F101" s="40" t="s">
        <v>471</v>
      </c>
      <c r="G101" s="758">
        <v>42</v>
      </c>
      <c r="H101" s="745"/>
      <c r="I101" s="103">
        <v>135.99</v>
      </c>
      <c r="J101" s="103">
        <f>SUMIF(FY16EqPup!$E$17:$E$482,$E101,FY16EqPup!M$17:M$482)</f>
        <v>0</v>
      </c>
      <c r="K101" s="276">
        <f>SUMIF(FY16EqPup!$E$17:$E$482,$E101,FY16EqPup!N$17:N$482)</f>
        <v>1</v>
      </c>
      <c r="L101" s="88">
        <f>SUMIF(FY16Finv06!$E$17:$E$483,$E101,FY16Finv06!$Y$17:$Y$483)</f>
        <v>15075.02</v>
      </c>
      <c r="M101" s="712">
        <f t="shared" si="5"/>
        <v>0.27289999999999998</v>
      </c>
      <c r="N101" s="712">
        <f>IF($I101=0,0,IF($K101&gt;=$K$12,$T$5,IF(VLOOKUP($E101,FY16Finv06!$E$17:$AK$483,22,FALSE)="Exempt",$T$4,IF(OR($A101="U401A",$A101="U401B"),$T$6,IF(AND($I101&gt;0,$L101=0),$T$7,ROUND($M101*$N$12,4))))))</f>
        <v>1.4999999999999999E-2</v>
      </c>
      <c r="O101" s="88">
        <f t="shared" si="6"/>
        <v>226.13</v>
      </c>
      <c r="P101" s="103">
        <v>15075.02</v>
      </c>
      <c r="Q101" s="88">
        <f t="shared" si="7"/>
        <v>15301.15</v>
      </c>
    </row>
    <row r="102" spans="1:17" x14ac:dyDescent="0.2">
      <c r="A102" s="22" t="s">
        <v>561</v>
      </c>
      <c r="B102" s="37" t="s">
        <v>562</v>
      </c>
      <c r="C102" s="38" t="s">
        <v>561</v>
      </c>
      <c r="D102" s="24" t="s">
        <v>562</v>
      </c>
      <c r="E102" s="39" t="s">
        <v>563</v>
      </c>
      <c r="F102" s="40" t="s">
        <v>74</v>
      </c>
      <c r="G102" s="758">
        <v>33</v>
      </c>
      <c r="H102" s="745"/>
      <c r="I102" s="103">
        <v>77.91</v>
      </c>
      <c r="J102" s="103">
        <f>SUMIF(FY16EqPup!$E$17:$E$482,$E102,FY16EqPup!M$17:M$482)</f>
        <v>2.8999999999999915</v>
      </c>
      <c r="K102" s="276">
        <f>SUMIF(FY16EqPup!$E$17:$E$482,$E102,FY16EqPup!N$17:N$482)</f>
        <v>1.0389999999999999</v>
      </c>
      <c r="L102" s="88">
        <f>SUMIF(FY16Finv06!$E$17:$E$483,$E102,FY16Finv06!$Y$17:$Y$483)</f>
        <v>15053.25</v>
      </c>
      <c r="M102" s="712">
        <f t="shared" si="5"/>
        <v>0.27479999999999999</v>
      </c>
      <c r="N102" s="712">
        <f>IF($I102=0,0,IF($K102&gt;=$K$12,$T$5,IF(VLOOKUP($E102,FY16Finv06!$E$17:$AK$483,22,FALSE)="Exempt",$T$4,IF(OR($A102="U401A",$A102="U401B"),$T$6,IF(AND($I102&gt;0,$L102=0),$T$7,ROUND($M102*$N$12,4))))))</f>
        <v>1.5100000000000001E-2</v>
      </c>
      <c r="O102" s="88">
        <f t="shared" si="6"/>
        <v>227.3</v>
      </c>
      <c r="P102" s="103">
        <v>15053.25</v>
      </c>
      <c r="Q102" s="88">
        <f t="shared" si="7"/>
        <v>15280.55</v>
      </c>
    </row>
    <row r="103" spans="1:17" x14ac:dyDescent="0.2">
      <c r="A103" s="22" t="s">
        <v>809</v>
      </c>
      <c r="B103" s="37" t="s">
        <v>810</v>
      </c>
      <c r="C103" s="38" t="s">
        <v>809</v>
      </c>
      <c r="D103" s="24" t="s">
        <v>810</v>
      </c>
      <c r="E103" s="39" t="s">
        <v>811</v>
      </c>
      <c r="F103" s="40" t="s">
        <v>153</v>
      </c>
      <c r="G103" s="758">
        <v>50</v>
      </c>
      <c r="H103" s="745"/>
      <c r="I103" s="103">
        <v>104.55</v>
      </c>
      <c r="J103" s="103">
        <f>SUMIF(FY16EqPup!$E$17:$E$482,$E103,FY16EqPup!M$17:M$482)</f>
        <v>0</v>
      </c>
      <c r="K103" s="276">
        <f>SUMIF(FY16EqPup!$E$17:$E$482,$E103,FY16EqPup!N$17:N$482)</f>
        <v>1</v>
      </c>
      <c r="L103" s="88">
        <f>SUMIF(FY16Finv06!$E$17:$E$483,$E103,FY16Finv06!$Y$17:$Y$483)</f>
        <v>15052.980000000001</v>
      </c>
      <c r="M103" s="712">
        <f t="shared" si="5"/>
        <v>0.27479999999999999</v>
      </c>
      <c r="N103" s="712">
        <f>IF($I103=0,0,IF($K103&gt;=$K$12,$T$5,IF(VLOOKUP($E103,FY16Finv06!$E$17:$AK$483,22,FALSE)="Exempt",$T$4,IF(OR($A103="U401A",$A103="U401B"),$T$6,IF(AND($I103&gt;0,$L103=0),$T$7,ROUND($M103*$N$12,4))))))</f>
        <v>1.5100000000000001E-2</v>
      </c>
      <c r="O103" s="88">
        <f t="shared" si="6"/>
        <v>227.3</v>
      </c>
      <c r="P103" s="103">
        <v>15065.04</v>
      </c>
      <c r="Q103" s="88">
        <f t="shared" si="7"/>
        <v>15292.34</v>
      </c>
    </row>
    <row r="104" spans="1:17" x14ac:dyDescent="0.2">
      <c r="A104" s="22" t="s">
        <v>476</v>
      </c>
      <c r="B104" s="37" t="s">
        <v>477</v>
      </c>
      <c r="C104" s="38" t="s">
        <v>476</v>
      </c>
      <c r="D104" s="24" t="s">
        <v>477</v>
      </c>
      <c r="E104" s="39" t="s">
        <v>478</v>
      </c>
      <c r="F104" s="40" t="s">
        <v>437</v>
      </c>
      <c r="G104" s="758">
        <v>30</v>
      </c>
      <c r="H104" s="745"/>
      <c r="I104" s="103">
        <v>179.42</v>
      </c>
      <c r="J104" s="103">
        <f>SUMIF(FY16EqPup!$E$17:$E$482,$E104,FY16EqPup!M$17:M$482)</f>
        <v>0</v>
      </c>
      <c r="K104" s="276">
        <f>SUMIF(FY16EqPup!$E$17:$E$482,$E104,FY16EqPup!N$17:N$482)</f>
        <v>1</v>
      </c>
      <c r="L104" s="88">
        <f>SUMIF(FY16Finv06!$E$17:$E$483,$E104,FY16Finv06!$Y$17:$Y$483)</f>
        <v>15051.970000000001</v>
      </c>
      <c r="M104" s="712">
        <f t="shared" si="5"/>
        <v>0.27489999999999998</v>
      </c>
      <c r="N104" s="712">
        <f>IF($I104=0,0,IF($K104&gt;=$K$12,$T$5,IF(VLOOKUP($E104,FY16Finv06!$E$17:$AK$483,22,FALSE)="Exempt",$T$4,IF(OR($A104="U401A",$A104="U401B"),$T$6,IF(AND($I104&gt;0,$L104=0),$T$7,ROUND($M104*$N$12,4))))))</f>
        <v>1.5100000000000001E-2</v>
      </c>
      <c r="O104" s="88">
        <f t="shared" si="6"/>
        <v>227.28</v>
      </c>
      <c r="P104" s="103">
        <v>15088.95</v>
      </c>
      <c r="Q104" s="88">
        <f t="shared" si="7"/>
        <v>15316.23</v>
      </c>
    </row>
    <row r="105" spans="1:17" x14ac:dyDescent="0.2">
      <c r="A105" s="22" t="s">
        <v>831</v>
      </c>
      <c r="B105" s="37" t="s">
        <v>832</v>
      </c>
      <c r="C105" s="38" t="s">
        <v>831</v>
      </c>
      <c r="D105" s="24" t="s">
        <v>832</v>
      </c>
      <c r="E105" s="39" t="s">
        <v>833</v>
      </c>
      <c r="F105" s="40" t="s">
        <v>153</v>
      </c>
      <c r="G105" s="758">
        <v>51</v>
      </c>
      <c r="H105" s="745"/>
      <c r="I105" s="103">
        <v>156.01</v>
      </c>
      <c r="J105" s="103">
        <f>SUMIF(FY16EqPup!$E$17:$E$482,$E105,FY16EqPup!M$17:M$482)</f>
        <v>4.2999999999999829</v>
      </c>
      <c r="K105" s="276">
        <f>SUMIF(FY16EqPup!$E$17:$E$482,$E105,FY16EqPup!N$17:N$482)</f>
        <v>1.028</v>
      </c>
      <c r="L105" s="88">
        <f>SUMIF(FY16Finv06!$E$17:$E$483,$E105,FY16Finv06!$Y$17:$Y$483)</f>
        <v>15051.83</v>
      </c>
      <c r="M105" s="712">
        <f t="shared" si="5"/>
        <v>0.27489999999999998</v>
      </c>
      <c r="N105" s="712">
        <f>IF($I105=0,0,IF($K105&gt;=$K$12,$T$5,IF(VLOOKUP($E105,FY16Finv06!$E$17:$AK$483,22,FALSE)="Exempt",$T$4,IF(OR($A105="U401A",$A105="U401B"),$T$6,IF(AND($I105&gt;0,$L105=0),$T$7,ROUND($M105*$N$12,4))))))</f>
        <v>1.5100000000000001E-2</v>
      </c>
      <c r="O105" s="88">
        <f t="shared" si="6"/>
        <v>227.28</v>
      </c>
      <c r="P105" s="103">
        <v>15541.48</v>
      </c>
      <c r="Q105" s="88">
        <f t="shared" si="7"/>
        <v>15768.76</v>
      </c>
    </row>
    <row r="106" spans="1:17" x14ac:dyDescent="0.2">
      <c r="A106" s="22" t="s">
        <v>872</v>
      </c>
      <c r="B106" s="37" t="s">
        <v>873</v>
      </c>
      <c r="C106" s="38" t="s">
        <v>872</v>
      </c>
      <c r="D106" s="24" t="s">
        <v>873</v>
      </c>
      <c r="E106" s="39" t="s">
        <v>874</v>
      </c>
      <c r="F106" s="40" t="s">
        <v>100</v>
      </c>
      <c r="G106" s="758">
        <v>60</v>
      </c>
      <c r="H106" s="745"/>
      <c r="I106" s="103">
        <v>377.47</v>
      </c>
      <c r="J106" s="103">
        <f>SUMIF(FY16EqPup!$E$17:$E$482,$E106,FY16EqPup!M$17:M$482)</f>
        <v>0</v>
      </c>
      <c r="K106" s="276">
        <f>SUMIF(FY16EqPup!$E$17:$E$482,$E106,FY16EqPup!N$17:N$482)</f>
        <v>1</v>
      </c>
      <c r="L106" s="88">
        <f>SUMIF(FY16Finv06!$E$17:$E$483,$E106,FY16Finv06!$Y$17:$Y$483)</f>
        <v>15037.67</v>
      </c>
      <c r="M106" s="712">
        <f t="shared" si="5"/>
        <v>0.27610000000000001</v>
      </c>
      <c r="N106" s="712">
        <f>IF($I106=0,0,IF($K106&gt;=$K$12,$T$5,IF(VLOOKUP($E106,FY16Finv06!$E$17:$AK$483,22,FALSE)="Exempt",$T$4,IF(OR($A106="U401A",$A106="U401B"),$T$6,IF(AND($I106&gt;0,$L106=0),$T$7,ROUND($M106*$N$12,4))))))</f>
        <v>1.52E-2</v>
      </c>
      <c r="O106" s="88">
        <f t="shared" si="6"/>
        <v>228.57</v>
      </c>
      <c r="P106" s="103">
        <v>15455.83</v>
      </c>
      <c r="Q106" s="88">
        <f t="shared" si="7"/>
        <v>15684.4</v>
      </c>
    </row>
    <row r="107" spans="1:17" x14ac:dyDescent="0.2">
      <c r="A107" s="22" t="s">
        <v>392</v>
      </c>
      <c r="B107" s="37" t="s">
        <v>393</v>
      </c>
      <c r="C107" s="38" t="s">
        <v>392</v>
      </c>
      <c r="D107" s="24" t="s">
        <v>393</v>
      </c>
      <c r="E107" s="39" t="s">
        <v>394</v>
      </c>
      <c r="F107" s="40" t="s">
        <v>389</v>
      </c>
      <c r="G107" s="758">
        <v>24</v>
      </c>
      <c r="H107" s="745"/>
      <c r="I107" s="103">
        <v>57.51</v>
      </c>
      <c r="J107" s="103">
        <f>SUMIF(FY16EqPup!$E$17:$E$482,$E107,FY16EqPup!M$17:M$482)</f>
        <v>1.2199999999999989</v>
      </c>
      <c r="K107" s="276">
        <f>SUMIF(FY16EqPup!$E$17:$E$482,$E107,FY16EqPup!N$17:N$482)</f>
        <v>1.022</v>
      </c>
      <c r="L107" s="88">
        <f>SUMIF(FY16Finv06!$E$17:$E$483,$E107,FY16Finv06!$Y$17:$Y$483)</f>
        <v>15021.24</v>
      </c>
      <c r="M107" s="712">
        <f t="shared" si="5"/>
        <v>0.27750000000000002</v>
      </c>
      <c r="N107" s="712">
        <f>IF($I107=0,0,IF($K107&gt;=$K$12,$T$5,IF(VLOOKUP($E107,FY16Finv06!$E$17:$AK$483,22,FALSE)="Exempt",$T$4,IF(OR($A107="U401A",$A107="U401B"),$T$6,IF(AND($I107&gt;0,$L107=0),$T$7,ROUND($M107*$N$12,4))))))</f>
        <v>1.5299999999999999E-2</v>
      </c>
      <c r="O107" s="88">
        <f t="shared" si="6"/>
        <v>229.82</v>
      </c>
      <c r="P107" s="103">
        <v>15549.57</v>
      </c>
      <c r="Q107" s="88">
        <f t="shared" si="7"/>
        <v>15779.39</v>
      </c>
    </row>
    <row r="108" spans="1:17" x14ac:dyDescent="0.2">
      <c r="A108" s="22" t="s">
        <v>301</v>
      </c>
      <c r="B108" s="37" t="s">
        <v>302</v>
      </c>
      <c r="C108" s="38" t="s">
        <v>301</v>
      </c>
      <c r="D108" s="24" t="s">
        <v>302</v>
      </c>
      <c r="E108" s="39" t="s">
        <v>303</v>
      </c>
      <c r="F108" s="40" t="s">
        <v>173</v>
      </c>
      <c r="G108" s="758">
        <v>18</v>
      </c>
      <c r="H108" s="745"/>
      <c r="I108" s="103">
        <v>233.61</v>
      </c>
      <c r="J108" s="103">
        <f>SUMIF(FY16EqPup!$E$17:$E$482,$E108,FY16EqPup!M$17:M$482)</f>
        <v>1.1000000000000227</v>
      </c>
      <c r="K108" s="276">
        <f>SUMIF(FY16EqPup!$E$17:$E$482,$E108,FY16EqPup!N$17:N$482)</f>
        <v>1.0049999999999999</v>
      </c>
      <c r="L108" s="88">
        <f>SUMIF(FY16Finv06!$E$17:$E$483,$E108,FY16Finv06!$Y$17:$Y$483)</f>
        <v>15006.09</v>
      </c>
      <c r="M108" s="712">
        <f t="shared" si="5"/>
        <v>0.27879999999999999</v>
      </c>
      <c r="N108" s="712">
        <f>IF($I108=0,0,IF($K108&gt;=$K$12,$T$5,IF(VLOOKUP($E108,FY16Finv06!$E$17:$AK$483,22,FALSE)="Exempt",$T$4,IF(OR($A108="U401A",$A108="U401B"),$T$6,IF(AND($I108&gt;0,$L108=0),$T$7,ROUND($M108*$N$12,4))))))</f>
        <v>1.5299999999999999E-2</v>
      </c>
      <c r="O108" s="88">
        <f t="shared" si="6"/>
        <v>229.59</v>
      </c>
      <c r="P108" s="103">
        <v>15050.51</v>
      </c>
      <c r="Q108" s="88">
        <f t="shared" si="7"/>
        <v>15280.1</v>
      </c>
    </row>
    <row r="109" spans="1:17" x14ac:dyDescent="0.2">
      <c r="A109" s="22" t="s">
        <v>758</v>
      </c>
      <c r="B109" s="37" t="s">
        <v>759</v>
      </c>
      <c r="C109" s="38" t="s">
        <v>758</v>
      </c>
      <c r="D109" s="24" t="s">
        <v>759</v>
      </c>
      <c r="E109" s="39" t="s">
        <v>760</v>
      </c>
      <c r="F109" s="40" t="s">
        <v>131</v>
      </c>
      <c r="G109" s="758">
        <v>48</v>
      </c>
      <c r="H109" s="745"/>
      <c r="I109" s="103">
        <v>821.18</v>
      </c>
      <c r="J109" s="103">
        <f>SUMIF(FY16EqPup!$E$17:$E$482,$E109,FY16EqPup!M$17:M$482)</f>
        <v>2.9999999999972715E-2</v>
      </c>
      <c r="K109" s="276">
        <f>SUMIF(FY16EqPup!$E$17:$E$482,$E109,FY16EqPup!N$17:N$482)</f>
        <v>1</v>
      </c>
      <c r="L109" s="88">
        <f>SUMIF(FY16Finv06!$E$17:$E$483,$E109,FY16Finv06!$Y$17:$Y$483)</f>
        <v>14994.689999999999</v>
      </c>
      <c r="M109" s="712">
        <f t="shared" si="5"/>
        <v>0.2797</v>
      </c>
      <c r="N109" s="712">
        <f>IF($I109=0,0,IF($K109&gt;=$K$12,$T$5,IF(VLOOKUP($E109,FY16Finv06!$E$17:$AK$483,22,FALSE)="Exempt",$T$4,IF(OR($A109="U401A",$A109="U401B"),$T$6,IF(AND($I109&gt;0,$L109=0),$T$7,ROUND($M109*$N$12,4))))))</f>
        <v>1.54E-2</v>
      </c>
      <c r="O109" s="88">
        <f t="shared" si="6"/>
        <v>230.92</v>
      </c>
      <c r="P109" s="103">
        <v>15573.21</v>
      </c>
      <c r="Q109" s="88">
        <f t="shared" si="7"/>
        <v>15804.13</v>
      </c>
    </row>
    <row r="110" spans="1:17" x14ac:dyDescent="0.2">
      <c r="A110" s="22" t="s">
        <v>17</v>
      </c>
      <c r="B110" s="37" t="s">
        <v>18</v>
      </c>
      <c r="C110" s="38" t="s">
        <v>17</v>
      </c>
      <c r="D110" s="24" t="s">
        <v>18</v>
      </c>
      <c r="E110" s="39" t="s">
        <v>19</v>
      </c>
      <c r="F110" s="40" t="s">
        <v>10</v>
      </c>
      <c r="G110" s="758">
        <v>1</v>
      </c>
      <c r="H110" s="745"/>
      <c r="I110" s="103">
        <v>93.15</v>
      </c>
      <c r="J110" s="103">
        <f>SUMIF(FY16EqPup!$E$17:$E$482,$E110,FY16EqPup!M$17:M$482)</f>
        <v>1.230000000000004</v>
      </c>
      <c r="K110" s="276">
        <f>SUMIF(FY16EqPup!$E$17:$E$482,$E110,FY16EqPup!N$17:N$482)</f>
        <v>1.0129999999999999</v>
      </c>
      <c r="L110" s="88">
        <f>SUMIF(FY16Finv06!$E$17:$E$483,$E110,FY16Finv06!$Y$17:$Y$483)</f>
        <v>14991.550000000001</v>
      </c>
      <c r="M110" s="712">
        <f t="shared" si="5"/>
        <v>0.28000000000000003</v>
      </c>
      <c r="N110" s="712">
        <f>IF($I110=0,0,IF($K110&gt;=$K$12,$T$5,IF(VLOOKUP($E110,FY16Finv06!$E$17:$AK$483,22,FALSE)="Exempt",$T$4,IF(OR($A110="U401A",$A110="U401B"),$T$6,IF(AND($I110&gt;0,$L110=0),$T$7,ROUND($M110*$N$12,4))))))</f>
        <v>1.54E-2</v>
      </c>
      <c r="O110" s="88">
        <f t="shared" si="6"/>
        <v>230.87</v>
      </c>
      <c r="P110" s="103">
        <v>15323.04</v>
      </c>
      <c r="Q110" s="88">
        <f t="shared" si="7"/>
        <v>15553.91</v>
      </c>
    </row>
    <row r="111" spans="1:17" x14ac:dyDescent="0.2">
      <c r="A111" s="22" t="s">
        <v>595</v>
      </c>
      <c r="B111" s="37" t="s">
        <v>596</v>
      </c>
      <c r="C111" s="38" t="s">
        <v>595</v>
      </c>
      <c r="D111" s="24" t="s">
        <v>596</v>
      </c>
      <c r="E111" s="39" t="s">
        <v>597</v>
      </c>
      <c r="F111" s="40" t="s">
        <v>497</v>
      </c>
      <c r="G111" s="758">
        <v>35</v>
      </c>
      <c r="H111" s="745"/>
      <c r="I111" s="103">
        <v>150.75</v>
      </c>
      <c r="J111" s="103">
        <f>SUMIF(FY16EqPup!$E$17:$E$482,$E111,FY16EqPup!M$17:M$482)</f>
        <v>0</v>
      </c>
      <c r="K111" s="276">
        <f>SUMIF(FY16EqPup!$E$17:$E$482,$E111,FY16EqPup!N$17:N$482)</f>
        <v>1</v>
      </c>
      <c r="L111" s="88">
        <f>SUMIF(FY16Finv06!$E$17:$E$483,$E111,FY16Finv06!$Y$17:$Y$483)</f>
        <v>14952.760000000002</v>
      </c>
      <c r="M111" s="712">
        <f t="shared" si="5"/>
        <v>0.2833</v>
      </c>
      <c r="N111" s="712">
        <f>IF($I111=0,0,IF($K111&gt;=$K$12,$T$5,IF(VLOOKUP($E111,FY16Finv06!$E$17:$AK$483,22,FALSE)="Exempt",$T$4,IF(OR($A111="U401A",$A111="U401B"),$T$6,IF(AND($I111&gt;0,$L111=0),$T$7,ROUND($M111*$N$12,4))))))</f>
        <v>1.5599999999999999E-2</v>
      </c>
      <c r="O111" s="88">
        <f t="shared" si="6"/>
        <v>233.26</v>
      </c>
      <c r="P111" s="103">
        <v>16933.830000000002</v>
      </c>
      <c r="Q111" s="88">
        <f t="shared" si="7"/>
        <v>17167.09</v>
      </c>
    </row>
    <row r="112" spans="1:17" x14ac:dyDescent="0.2">
      <c r="A112" s="22" t="s">
        <v>20</v>
      </c>
      <c r="B112" s="37" t="s">
        <v>21</v>
      </c>
      <c r="C112" s="38" t="s">
        <v>20</v>
      </c>
      <c r="D112" s="24" t="s">
        <v>21</v>
      </c>
      <c r="E112" s="39" t="s">
        <v>22</v>
      </c>
      <c r="F112" s="40" t="s">
        <v>10</v>
      </c>
      <c r="G112" s="758">
        <v>1</v>
      </c>
      <c r="H112" s="745"/>
      <c r="I112" s="103">
        <v>158.22999999999999</v>
      </c>
      <c r="J112" s="103">
        <f>SUMIF(FY16EqPup!$E$17:$E$482,$E112,FY16EqPup!M$17:M$482)</f>
        <v>0</v>
      </c>
      <c r="K112" s="276">
        <f>SUMIF(FY16EqPup!$E$17:$E$482,$E112,FY16EqPup!N$17:N$482)</f>
        <v>1</v>
      </c>
      <c r="L112" s="88">
        <f>SUMIF(FY16Finv06!$E$17:$E$483,$E112,FY16Finv06!$Y$17:$Y$483)</f>
        <v>14939.16</v>
      </c>
      <c r="M112" s="712">
        <f t="shared" si="5"/>
        <v>0.28449999999999998</v>
      </c>
      <c r="N112" s="712">
        <f>IF($I112=0,0,IF($K112&gt;=$K$12,$T$5,IF(VLOOKUP($E112,FY16Finv06!$E$17:$AK$483,22,FALSE)="Exempt",$T$4,IF(OR($A112="U401A",$A112="U401B"),$T$6,IF(AND($I112&gt;0,$L112=0),$T$7,ROUND($M112*$N$12,4))))))</f>
        <v>1.5599999999999999E-2</v>
      </c>
      <c r="O112" s="88">
        <f t="shared" si="6"/>
        <v>233.05</v>
      </c>
      <c r="P112" s="103">
        <v>15484.72</v>
      </c>
      <c r="Q112" s="88">
        <f t="shared" si="7"/>
        <v>15717.77</v>
      </c>
    </row>
    <row r="113" spans="1:17" x14ac:dyDescent="0.2">
      <c r="A113" s="22" t="s">
        <v>717</v>
      </c>
      <c r="B113" s="37" t="s">
        <v>718</v>
      </c>
      <c r="C113" s="38" t="s">
        <v>717</v>
      </c>
      <c r="D113" s="24" t="s">
        <v>718</v>
      </c>
      <c r="E113" s="39" t="s">
        <v>719</v>
      </c>
      <c r="F113" s="40" t="s">
        <v>131</v>
      </c>
      <c r="G113" s="758">
        <v>46</v>
      </c>
      <c r="H113" s="745"/>
      <c r="I113" s="103">
        <v>169.06</v>
      </c>
      <c r="J113" s="103">
        <f>SUMIF(FY16EqPup!$E$17:$E$482,$E113,FY16EqPup!M$17:M$482)</f>
        <v>0</v>
      </c>
      <c r="K113" s="276">
        <f>SUMIF(FY16EqPup!$E$17:$E$482,$E113,FY16EqPup!N$17:N$482)</f>
        <v>1</v>
      </c>
      <c r="L113" s="88">
        <f>SUMIF(FY16Finv06!$E$17:$E$483,$E113,FY16Finv06!$Y$17:$Y$483)</f>
        <v>14933.8</v>
      </c>
      <c r="M113" s="712">
        <f t="shared" si="5"/>
        <v>0.28499999999999998</v>
      </c>
      <c r="N113" s="712">
        <f>IF($I113=0,0,IF($K113&gt;=$K$12,$T$5,IF(VLOOKUP($E113,FY16Finv06!$E$17:$AK$483,22,FALSE)="Exempt",$T$4,IF(OR($A113="U401A",$A113="U401B"),$T$6,IF(AND($I113&gt;0,$L113=0),$T$7,ROUND($M113*$N$12,4))))))</f>
        <v>1.5699999999999999E-2</v>
      </c>
      <c r="O113" s="88">
        <f t="shared" si="6"/>
        <v>234.46</v>
      </c>
      <c r="P113" s="103">
        <v>14946.39</v>
      </c>
      <c r="Q113" s="88">
        <f t="shared" si="7"/>
        <v>15180.85</v>
      </c>
    </row>
    <row r="114" spans="1:17" x14ac:dyDescent="0.2">
      <c r="A114" s="22" t="s">
        <v>313</v>
      </c>
      <c r="B114" s="37" t="s">
        <v>314</v>
      </c>
      <c r="C114" s="38" t="s">
        <v>313</v>
      </c>
      <c r="D114" s="24" t="s">
        <v>314</v>
      </c>
      <c r="E114" s="39" t="s">
        <v>315</v>
      </c>
      <c r="F114" s="40" t="s">
        <v>177</v>
      </c>
      <c r="G114" s="758">
        <v>19</v>
      </c>
      <c r="H114" s="745"/>
      <c r="I114" s="103">
        <v>14.66</v>
      </c>
      <c r="J114" s="103">
        <f>SUMIF(FY16EqPup!$E$17:$E$482,$E114,FY16EqPup!M$17:M$482)</f>
        <v>3.9499999999999993</v>
      </c>
      <c r="K114" s="276">
        <f>SUMIF(FY16EqPup!$E$17:$E$482,$E114,FY16EqPup!N$17:N$482)</f>
        <v>1.369</v>
      </c>
      <c r="L114" s="88">
        <f>SUMIF(FY16Finv06!$E$17:$E$483,$E114,FY16Finv06!$Y$17:$Y$483)</f>
        <v>14925.51</v>
      </c>
      <c r="M114" s="712">
        <f t="shared" si="5"/>
        <v>0.28570000000000001</v>
      </c>
      <c r="N114" s="713" t="str">
        <f>IF($I114=0,0,IF($K114&gt;=$K$12,$T$5,IF(VLOOKUP($E114,FY16Finv06!$E$17:$AK$483,22,FALSE)="Exempt",$T$4,IF(OR($A114="U401A",$A114="U401B"),$T$6,IF(AND($I114&gt;0,$L114=0),$T$7,ROUND($M114*$N$12,4))))))</f>
        <v>phantoms ≥ 10%</v>
      </c>
      <c r="O114" s="103" t="str">
        <f t="shared" si="6"/>
        <v>na</v>
      </c>
      <c r="P114" s="103">
        <v>14925.51</v>
      </c>
      <c r="Q114" s="103" t="str">
        <f t="shared" si="7"/>
        <v>na</v>
      </c>
    </row>
    <row r="115" spans="1:17" x14ac:dyDescent="0.2">
      <c r="A115" s="50" t="s">
        <v>531</v>
      </c>
      <c r="B115" s="51" t="s">
        <v>532</v>
      </c>
      <c r="C115" s="52" t="s">
        <v>531</v>
      </c>
      <c r="D115" s="53" t="s">
        <v>532</v>
      </c>
      <c r="E115" s="54" t="s">
        <v>533</v>
      </c>
      <c r="F115" s="55" t="s">
        <v>497</v>
      </c>
      <c r="G115" s="761">
        <v>31</v>
      </c>
      <c r="H115" s="745"/>
      <c r="I115" s="105">
        <v>243.38</v>
      </c>
      <c r="J115" s="105">
        <f>SUMIF(FY16EqPup!$E$17:$E$482,$E115,FY16EqPup!M$17:M$482)</f>
        <v>0.48000000000001819</v>
      </c>
      <c r="K115" s="278">
        <f>SUMIF(FY16EqPup!$E$17:$E$482,$E115,FY16EqPup!N$17:N$482)</f>
        <v>1.002</v>
      </c>
      <c r="L115" s="90">
        <f>SUMIF(FY16Finv06!$E$17:$E$483,$E115,FY16Finv06!$Y$17:$Y$483)</f>
        <v>14907.269999999999</v>
      </c>
      <c r="M115" s="715">
        <f t="shared" si="5"/>
        <v>0.2873</v>
      </c>
      <c r="N115" s="715">
        <f>IF($I115=0,0,IF($K115&gt;=$K$12,$T$5,IF(VLOOKUP($E115,FY16Finv06!$E$17:$AK$483,22,FALSE)="Exempt",$T$4,IF(OR($A115="U401A",$A115="U401B"),$T$6,IF(AND($I115&gt;0,$L115=0),$T$7,ROUND($M115*$N$12,4))))))</f>
        <v>1.5800000000000002E-2</v>
      </c>
      <c r="O115" s="90">
        <f t="shared" si="6"/>
        <v>235.53</v>
      </c>
      <c r="P115" s="105">
        <v>15082.3</v>
      </c>
      <c r="Q115" s="90">
        <f t="shared" si="7"/>
        <v>15317.83</v>
      </c>
    </row>
    <row r="116" spans="1:17" x14ac:dyDescent="0.2">
      <c r="A116" s="22" t="s">
        <v>540</v>
      </c>
      <c r="B116" s="37" t="s">
        <v>541</v>
      </c>
      <c r="C116" s="38" t="s">
        <v>540</v>
      </c>
      <c r="D116" s="24" t="s">
        <v>541</v>
      </c>
      <c r="E116" s="39" t="s">
        <v>542</v>
      </c>
      <c r="F116" s="40" t="s">
        <v>471</v>
      </c>
      <c r="G116" s="758">
        <v>32</v>
      </c>
      <c r="H116" s="745"/>
      <c r="I116" s="103">
        <v>115.8</v>
      </c>
      <c r="J116" s="103">
        <f>SUMIF(FY16EqPup!$E$17:$E$482,$E116,FY16EqPup!M$17:M$482)</f>
        <v>-1.0000000000005116E-2</v>
      </c>
      <c r="K116" s="276">
        <f>SUMIF(FY16EqPup!$E$17:$E$482,$E116,FY16EqPup!N$17:N$482)</f>
        <v>1</v>
      </c>
      <c r="L116" s="88">
        <f>SUMIF(FY16Finv06!$E$17:$E$483,$E116,FY16Finv06!$Y$17:$Y$483)</f>
        <v>14882.109999999999</v>
      </c>
      <c r="M116" s="712">
        <f t="shared" si="5"/>
        <v>0.28939999999999999</v>
      </c>
      <c r="N116" s="712">
        <f>IF($I116=0,0,IF($K116&gt;=$K$12,$T$5,IF(VLOOKUP($E116,FY16Finv06!$E$17:$AK$483,22,FALSE)="Exempt",$T$4,IF(OR($A116="U401A",$A116="U401B"),$T$6,IF(AND($I116&gt;0,$L116=0),$T$7,ROUND($M116*$N$12,4))))))</f>
        <v>1.5900000000000001E-2</v>
      </c>
      <c r="O116" s="88">
        <f t="shared" si="6"/>
        <v>236.63</v>
      </c>
      <c r="P116" s="103">
        <v>14918.38</v>
      </c>
      <c r="Q116" s="88">
        <f t="shared" si="7"/>
        <v>15155.01</v>
      </c>
    </row>
    <row r="117" spans="1:17" x14ac:dyDescent="0.2">
      <c r="A117" s="42" t="s">
        <v>642</v>
      </c>
      <c r="B117" s="43" t="s">
        <v>643</v>
      </c>
      <c r="C117" s="44" t="s">
        <v>642</v>
      </c>
      <c r="D117" s="45" t="s">
        <v>643</v>
      </c>
      <c r="E117" s="46" t="s">
        <v>644</v>
      </c>
      <c r="F117" s="47" t="s">
        <v>74</v>
      </c>
      <c r="G117" s="760">
        <v>36</v>
      </c>
      <c r="H117" s="745"/>
      <c r="I117" s="104">
        <v>597.86</v>
      </c>
      <c r="J117" s="104">
        <f>SUMIF(FY16EqPup!$E$17:$E$482,$E117,FY16EqPup!M$17:M$482)</f>
        <v>8.8800000000001091</v>
      </c>
      <c r="K117" s="277">
        <f>SUMIF(FY16EqPup!$E$17:$E$482,$E117,FY16EqPup!N$17:N$482)</f>
        <v>1.0149999999999999</v>
      </c>
      <c r="L117" s="89">
        <f>SUMIF(FY16Finv06!$E$17:$E$483,$E117,FY16Finv06!$Y$17:$Y$483)</f>
        <v>14830.119999999999</v>
      </c>
      <c r="M117" s="714">
        <f t="shared" si="5"/>
        <v>0.29399999999999998</v>
      </c>
      <c r="N117" s="714">
        <f>IF($I117=0,0,IF($K117&gt;=$K$12,$T$5,IF(VLOOKUP($E117,FY16Finv06!$E$17:$AK$483,22,FALSE)="Exempt",$T$4,IF(OR($A117="U401A",$A117="U401B"),$T$6,IF(AND($I117&gt;0,$L117=0),$T$7,ROUND($M117*$N$12,4))))))</f>
        <v>1.6199999999999999E-2</v>
      </c>
      <c r="O117" s="89">
        <f t="shared" si="6"/>
        <v>240.25</v>
      </c>
      <c r="P117" s="104">
        <v>15162.72</v>
      </c>
      <c r="Q117" s="89">
        <f t="shared" si="7"/>
        <v>15402.97</v>
      </c>
    </row>
    <row r="118" spans="1:17" x14ac:dyDescent="0.2">
      <c r="A118" s="50" t="s">
        <v>160</v>
      </c>
      <c r="B118" s="51" t="s">
        <v>161</v>
      </c>
      <c r="C118" s="52" t="s">
        <v>160</v>
      </c>
      <c r="D118" s="53" t="s">
        <v>161</v>
      </c>
      <c r="E118" s="54" t="s">
        <v>162</v>
      </c>
      <c r="F118" s="55" t="s">
        <v>74</v>
      </c>
      <c r="G118" s="761">
        <v>6</v>
      </c>
      <c r="H118" s="745"/>
      <c r="I118" s="105">
        <v>174.03</v>
      </c>
      <c r="J118" s="105">
        <f>SUMIF(FY16EqPup!$E$17:$E$482,$E118,FY16EqPup!M$17:M$482)</f>
        <v>0.84999999999999432</v>
      </c>
      <c r="K118" s="278">
        <f>SUMIF(FY16EqPup!$E$17:$E$482,$E118,FY16EqPup!N$17:N$482)</f>
        <v>1.0049999999999999</v>
      </c>
      <c r="L118" s="90">
        <f>SUMIF(FY16Finv06!$E$17:$E$483,$E118,FY16Finv06!$Y$17:$Y$483)</f>
        <v>14825.1</v>
      </c>
      <c r="M118" s="715">
        <f t="shared" si="5"/>
        <v>0.2944</v>
      </c>
      <c r="N118" s="715">
        <f>IF($I118=0,0,IF($K118&gt;=$K$12,$T$5,IF(VLOOKUP($E118,FY16Finv06!$E$17:$AK$483,22,FALSE)="Exempt",$T$4,IF(OR($A118="U401A",$A118="U401B"),$T$6,IF(AND($I118&gt;0,$L118=0),$T$7,ROUND($M118*$N$12,4))))))</f>
        <v>1.6199999999999999E-2</v>
      </c>
      <c r="O118" s="90">
        <f t="shared" si="6"/>
        <v>240.17</v>
      </c>
      <c r="P118" s="105">
        <v>15576.82</v>
      </c>
      <c r="Q118" s="90">
        <f t="shared" si="7"/>
        <v>15816.99</v>
      </c>
    </row>
    <row r="119" spans="1:17" x14ac:dyDescent="0.2">
      <c r="A119" s="42" t="s">
        <v>592</v>
      </c>
      <c r="B119" s="43" t="s">
        <v>593</v>
      </c>
      <c r="C119" s="44" t="s">
        <v>592</v>
      </c>
      <c r="D119" s="45" t="s">
        <v>593</v>
      </c>
      <c r="E119" s="46" t="s">
        <v>594</v>
      </c>
      <c r="F119" s="47" t="s">
        <v>497</v>
      </c>
      <c r="G119" s="760">
        <v>34</v>
      </c>
      <c r="H119" s="745"/>
      <c r="I119" s="104">
        <v>364.13</v>
      </c>
      <c r="J119" s="104">
        <f>SUMIF(FY16EqPup!$E$17:$E$482,$E119,FY16EqPup!M$17:M$482)</f>
        <v>2.4700000000000273</v>
      </c>
      <c r="K119" s="277">
        <f>SUMIF(FY16EqPup!$E$17:$E$482,$E119,FY16EqPup!N$17:N$482)</f>
        <v>1.0069999999999999</v>
      </c>
      <c r="L119" s="89">
        <f>SUMIF(FY16Finv06!$E$17:$E$483,$E119,FY16Finv06!$Y$17:$Y$483)</f>
        <v>14822.61</v>
      </c>
      <c r="M119" s="714">
        <f t="shared" si="5"/>
        <v>0.29459999999999997</v>
      </c>
      <c r="N119" s="714">
        <f>IF($I119=0,0,IF($K119&gt;=$K$12,$T$5,IF(VLOOKUP($E119,FY16Finv06!$E$17:$AK$483,22,FALSE)="Exempt",$T$4,IF(OR($A119="U401A",$A119="U401B"),$T$6,IF(AND($I119&gt;0,$L119=0),$T$7,ROUND($M119*$N$12,4))))))</f>
        <v>1.6199999999999999E-2</v>
      </c>
      <c r="O119" s="89">
        <f t="shared" si="6"/>
        <v>240.13</v>
      </c>
      <c r="P119" s="104">
        <v>14822.61</v>
      </c>
      <c r="Q119" s="89">
        <f t="shared" si="7"/>
        <v>15062.74</v>
      </c>
    </row>
    <row r="120" spans="1:17" x14ac:dyDescent="0.2">
      <c r="A120" s="22" t="s">
        <v>738</v>
      </c>
      <c r="B120" s="37" t="s">
        <v>131</v>
      </c>
      <c r="C120" s="38" t="s">
        <v>738</v>
      </c>
      <c r="D120" s="24" t="s">
        <v>131</v>
      </c>
      <c r="E120" s="39" t="s">
        <v>739</v>
      </c>
      <c r="F120" s="40" t="s">
        <v>131</v>
      </c>
      <c r="G120" s="758">
        <v>46</v>
      </c>
      <c r="H120" s="745"/>
      <c r="I120" s="103">
        <v>19.690000000000001</v>
      </c>
      <c r="J120" s="103">
        <f>SUMIF(FY16EqPup!$E$17:$E$482,$E120,FY16EqPup!M$17:M$482)</f>
        <v>1.8800000000000026</v>
      </c>
      <c r="K120" s="276">
        <f>SUMIF(FY16EqPup!$E$17:$E$482,$E120,FY16EqPup!N$17:N$482)</f>
        <v>1.1060000000000001</v>
      </c>
      <c r="L120" s="88">
        <f>SUMIF(FY16Finv06!$E$17:$E$483,$E120,FY16Finv06!$Y$17:$Y$483)</f>
        <v>14821.13</v>
      </c>
      <c r="M120" s="712">
        <f t="shared" si="5"/>
        <v>0.29470000000000002</v>
      </c>
      <c r="N120" s="713" t="str">
        <f>IF($I120=0,0,IF($K120&gt;=$K$12,$T$5,IF(VLOOKUP($E120,FY16Finv06!$E$17:$AK$483,22,FALSE)="Exempt",$T$4,IF(OR($A120="U401A",$A120="U401B"),$T$6,IF(AND($I120&gt;0,$L120=0),$T$7,ROUND($M120*$N$12,4))))))</f>
        <v>phantoms ≥ 10%</v>
      </c>
      <c r="O120" s="88" t="str">
        <f t="shared" si="6"/>
        <v>na</v>
      </c>
      <c r="P120" s="103">
        <v>15098.22</v>
      </c>
      <c r="Q120" s="88" t="str">
        <f t="shared" si="7"/>
        <v>na</v>
      </c>
    </row>
    <row r="121" spans="1:17" x14ac:dyDescent="0.2">
      <c r="A121" s="22" t="s">
        <v>246</v>
      </c>
      <c r="B121" s="37" t="s">
        <v>247</v>
      </c>
      <c r="C121" s="38" t="s">
        <v>246</v>
      </c>
      <c r="D121" s="24" t="s">
        <v>247</v>
      </c>
      <c r="E121" s="39" t="s">
        <v>248</v>
      </c>
      <c r="F121" s="40" t="s">
        <v>169</v>
      </c>
      <c r="G121" s="758">
        <v>13</v>
      </c>
      <c r="H121" s="745"/>
      <c r="I121" s="103">
        <v>307.37</v>
      </c>
      <c r="J121" s="103">
        <f>SUMIF(FY16EqPup!$E$17:$E$482,$E121,FY16EqPup!M$17:M$482)</f>
        <v>13.829999999999984</v>
      </c>
      <c r="K121" s="276">
        <f>SUMIF(FY16EqPup!$E$17:$E$482,$E121,FY16EqPup!N$17:N$482)</f>
        <v>1.0469999999999999</v>
      </c>
      <c r="L121" s="88">
        <f>SUMIF(FY16Finv06!$E$17:$E$483,$E121,FY16Finv06!$Y$17:$Y$483)</f>
        <v>14813.6</v>
      </c>
      <c r="M121" s="712">
        <f t="shared" si="5"/>
        <v>0.2954</v>
      </c>
      <c r="N121" s="712">
        <f>IF($I121=0,0,IF($K121&gt;=$K$12,$T$5,IF(VLOOKUP($E121,FY16Finv06!$E$17:$AK$483,22,FALSE)="Exempt",$T$4,IF(OR($A121="U401A",$A121="U401B"),$T$6,IF(AND($I121&gt;0,$L121=0),$T$7,ROUND($M121*$N$12,4))))))</f>
        <v>1.6199999999999999E-2</v>
      </c>
      <c r="O121" s="88">
        <f t="shared" si="6"/>
        <v>239.98</v>
      </c>
      <c r="P121" s="103">
        <v>14815.03</v>
      </c>
      <c r="Q121" s="88">
        <f t="shared" si="7"/>
        <v>15055.01</v>
      </c>
    </row>
    <row r="122" spans="1:17" x14ac:dyDescent="0.2">
      <c r="A122" s="63" t="s">
        <v>678</v>
      </c>
      <c r="B122" s="64" t="s">
        <v>679</v>
      </c>
      <c r="C122" s="65" t="s">
        <v>678</v>
      </c>
      <c r="D122" s="66" t="s">
        <v>679</v>
      </c>
      <c r="E122" s="67" t="s">
        <v>680</v>
      </c>
      <c r="F122" s="68" t="s">
        <v>471</v>
      </c>
      <c r="G122" s="762">
        <v>41</v>
      </c>
      <c r="H122" s="745"/>
      <c r="I122" s="106">
        <v>405.07</v>
      </c>
      <c r="J122" s="106">
        <f>SUMIF(FY16EqPup!$E$17:$E$482,$E122,FY16EqPup!M$17:M$482)</f>
        <v>3.2900000000000205</v>
      </c>
      <c r="K122" s="279">
        <f>SUMIF(FY16EqPup!$E$17:$E$482,$E122,FY16EqPup!N$17:N$482)</f>
        <v>1.008</v>
      </c>
      <c r="L122" s="91">
        <f>SUMIF(FY16Finv06!$E$17:$E$483,$E122,FY16Finv06!$Y$17:$Y$483)</f>
        <v>14763.77</v>
      </c>
      <c r="M122" s="716">
        <f t="shared" si="5"/>
        <v>0.29980000000000001</v>
      </c>
      <c r="N122" s="716">
        <f>IF($I122=0,0,IF($K122&gt;=$K$12,$T$5,IF(VLOOKUP($E122,FY16Finv06!$E$17:$AK$483,22,FALSE)="Exempt",$T$4,IF(OR($A122="U401A",$A122="U401B"),$T$6,IF(AND($I122&gt;0,$L122=0),$T$7,ROUND($M122*$N$12,4))))))</f>
        <v>1.6500000000000001E-2</v>
      </c>
      <c r="O122" s="91">
        <f t="shared" si="6"/>
        <v>243.6</v>
      </c>
      <c r="P122" s="106">
        <v>14881.73</v>
      </c>
      <c r="Q122" s="91">
        <f t="shared" si="7"/>
        <v>15125.33</v>
      </c>
    </row>
    <row r="123" spans="1:17" x14ac:dyDescent="0.2">
      <c r="A123" s="22" t="s">
        <v>386</v>
      </c>
      <c r="B123" s="37" t="s">
        <v>387</v>
      </c>
      <c r="C123" s="38" t="s">
        <v>386</v>
      </c>
      <c r="D123" s="24" t="s">
        <v>387</v>
      </c>
      <c r="E123" s="39" t="s">
        <v>388</v>
      </c>
      <c r="F123" s="40" t="s">
        <v>389</v>
      </c>
      <c r="G123" s="758">
        <v>24</v>
      </c>
      <c r="H123" s="745"/>
      <c r="I123" s="103">
        <v>311.89</v>
      </c>
      <c r="J123" s="103">
        <f>SUMIF(FY16EqPup!$E$17:$E$482,$E123,FY16EqPup!M$17:M$482)</f>
        <v>0</v>
      </c>
      <c r="K123" s="276">
        <f>SUMIF(FY16EqPup!$E$17:$E$482,$E123,FY16EqPup!N$17:N$482)</f>
        <v>1</v>
      </c>
      <c r="L123" s="88">
        <f>SUMIF(FY16Finv06!$E$17:$E$483,$E123,FY16Finv06!$Y$17:$Y$483)</f>
        <v>14746.69</v>
      </c>
      <c r="M123" s="712">
        <f t="shared" si="5"/>
        <v>0.30130000000000001</v>
      </c>
      <c r="N123" s="712">
        <f>IF($I123=0,0,IF($K123&gt;=$K$12,$T$5,IF(VLOOKUP($E123,FY16Finv06!$E$17:$AK$483,22,FALSE)="Exempt",$T$4,IF(OR($A123="U401A",$A123="U401B"),$T$6,IF(AND($I123&gt;0,$L123=0),$T$7,ROUND($M123*$N$12,4))))))</f>
        <v>1.66E-2</v>
      </c>
      <c r="O123" s="88">
        <f t="shared" si="6"/>
        <v>244.8</v>
      </c>
      <c r="P123" s="103">
        <v>14796.74</v>
      </c>
      <c r="Q123" s="88">
        <f t="shared" si="7"/>
        <v>15041.54</v>
      </c>
    </row>
    <row r="124" spans="1:17" x14ac:dyDescent="0.2">
      <c r="A124" s="22" t="s">
        <v>893</v>
      </c>
      <c r="B124" s="37" t="s">
        <v>894</v>
      </c>
      <c r="C124" s="38" t="s">
        <v>893</v>
      </c>
      <c r="D124" s="24" t="s">
        <v>894</v>
      </c>
      <c r="E124" s="39" t="s">
        <v>895</v>
      </c>
      <c r="F124" s="40" t="s">
        <v>153</v>
      </c>
      <c r="G124" s="758">
        <v>63</v>
      </c>
      <c r="H124" s="745"/>
      <c r="I124" s="103">
        <v>96.22</v>
      </c>
      <c r="J124" s="103">
        <f>SUMIF(FY16EqPup!$E$17:$E$482,$E124,FY16EqPup!M$17:M$482)</f>
        <v>1.0000000000005116E-2</v>
      </c>
      <c r="K124" s="276">
        <f>SUMIF(FY16EqPup!$E$17:$E$482,$E124,FY16EqPup!N$17:N$482)</f>
        <v>1</v>
      </c>
      <c r="L124" s="88">
        <f>SUMIF(FY16Finv06!$E$17:$E$483,$E124,FY16Finv06!$Y$17:$Y$483)</f>
        <v>14737.34</v>
      </c>
      <c r="M124" s="712">
        <f t="shared" si="5"/>
        <v>0.30209999999999998</v>
      </c>
      <c r="N124" s="712">
        <f>IF($I124=0,0,IF($K124&gt;=$K$12,$T$5,IF(VLOOKUP($E124,FY16Finv06!$E$17:$AK$483,22,FALSE)="Exempt",$T$4,IF(OR($A124="U401A",$A124="U401B"),$T$6,IF(AND($I124&gt;0,$L124=0),$T$7,ROUND($M124*$N$12,4))))))</f>
        <v>1.66E-2</v>
      </c>
      <c r="O124" s="88">
        <f t="shared" si="6"/>
        <v>244.64</v>
      </c>
      <c r="P124" s="103">
        <v>15795.03</v>
      </c>
      <c r="Q124" s="88">
        <f t="shared" si="7"/>
        <v>16039.67</v>
      </c>
    </row>
    <row r="125" spans="1:17" x14ac:dyDescent="0.2">
      <c r="A125" s="22" t="s">
        <v>743</v>
      </c>
      <c r="B125" s="37" t="s">
        <v>744</v>
      </c>
      <c r="C125" s="38" t="s">
        <v>743</v>
      </c>
      <c r="D125" s="24" t="s">
        <v>744</v>
      </c>
      <c r="E125" s="39" t="s">
        <v>745</v>
      </c>
      <c r="F125" s="40" t="s">
        <v>131</v>
      </c>
      <c r="G125" s="758">
        <v>47</v>
      </c>
      <c r="H125" s="745"/>
      <c r="I125" s="103">
        <v>50.86</v>
      </c>
      <c r="J125" s="103">
        <f>SUMIF(FY16EqPup!$E$17:$E$482,$E125,FY16EqPup!M$17:M$482)</f>
        <v>0</v>
      </c>
      <c r="K125" s="276">
        <f>SUMIF(FY16EqPup!$E$17:$E$482,$E125,FY16EqPup!N$17:N$482)</f>
        <v>1</v>
      </c>
      <c r="L125" s="88">
        <f>SUMIF(FY16Finv06!$E$17:$E$483,$E125,FY16Finv06!$Y$17:$Y$483)</f>
        <v>14712.39</v>
      </c>
      <c r="M125" s="712">
        <f t="shared" si="5"/>
        <v>0.30430000000000001</v>
      </c>
      <c r="N125" s="712">
        <f>IF($I125=0,0,IF($K125&gt;=$K$12,$T$5,IF(VLOOKUP($E125,FY16Finv06!$E$17:$AK$483,22,FALSE)="Exempt",$T$4,IF(OR($A125="U401A",$A125="U401B"),$T$6,IF(AND($I125&gt;0,$L125=0),$T$7,ROUND($M125*$N$12,4))))))</f>
        <v>1.67E-2</v>
      </c>
      <c r="O125" s="88">
        <f t="shared" si="6"/>
        <v>245.7</v>
      </c>
      <c r="P125" s="103">
        <v>14712.39</v>
      </c>
      <c r="Q125" s="88">
        <f t="shared" si="7"/>
        <v>14958.09</v>
      </c>
    </row>
    <row r="126" spans="1:17" x14ac:dyDescent="0.2">
      <c r="A126" s="22" t="s">
        <v>735</v>
      </c>
      <c r="B126" s="37" t="s">
        <v>736</v>
      </c>
      <c r="C126" s="38" t="s">
        <v>735</v>
      </c>
      <c r="D126" s="24" t="s">
        <v>736</v>
      </c>
      <c r="E126" s="39" t="s">
        <v>737</v>
      </c>
      <c r="F126" s="40" t="s">
        <v>131</v>
      </c>
      <c r="G126" s="758">
        <v>46</v>
      </c>
      <c r="H126" s="745"/>
      <c r="I126" s="103">
        <v>127.35</v>
      </c>
      <c r="J126" s="103">
        <f>SUMIF(FY16EqPup!$E$17:$E$482,$E126,FY16EqPup!M$17:M$482)</f>
        <v>0</v>
      </c>
      <c r="K126" s="276">
        <f>SUMIF(FY16EqPup!$E$17:$E$482,$E126,FY16EqPup!N$17:N$482)</f>
        <v>1</v>
      </c>
      <c r="L126" s="88">
        <f>SUMIF(FY16Finv06!$E$17:$E$483,$E126,FY16Finv06!$Y$17:$Y$483)</f>
        <v>14710.6</v>
      </c>
      <c r="M126" s="712">
        <f t="shared" si="5"/>
        <v>0.30449999999999999</v>
      </c>
      <c r="N126" s="712">
        <f>IF($I126=0,0,IF($K126&gt;=$K$12,$T$5,IF(VLOOKUP($E126,FY16Finv06!$E$17:$AK$483,22,FALSE)="Exempt",$T$4,IF(OR($A126="U401A",$A126="U401B"),$T$6,IF(AND($I126&gt;0,$L126=0),$T$7,ROUND($M126*$N$12,4))))))</f>
        <v>1.67E-2</v>
      </c>
      <c r="O126" s="88">
        <f t="shared" si="6"/>
        <v>245.67</v>
      </c>
      <c r="P126" s="103">
        <v>14733.07</v>
      </c>
      <c r="Q126" s="88">
        <f t="shared" si="7"/>
        <v>14978.74</v>
      </c>
    </row>
    <row r="127" spans="1:17" x14ac:dyDescent="0.2">
      <c r="A127" s="22" t="s">
        <v>525</v>
      </c>
      <c r="B127" s="37" t="s">
        <v>526</v>
      </c>
      <c r="C127" s="38" t="s">
        <v>525</v>
      </c>
      <c r="D127" s="24" t="s">
        <v>526</v>
      </c>
      <c r="E127" s="39" t="s">
        <v>527</v>
      </c>
      <c r="F127" s="40" t="s">
        <v>497</v>
      </c>
      <c r="G127" s="758">
        <v>31</v>
      </c>
      <c r="H127" s="745"/>
      <c r="I127" s="103">
        <v>39.44</v>
      </c>
      <c r="J127" s="103">
        <f>SUMIF(FY16EqPup!$E$17:$E$482,$E127,FY16EqPup!M$17:M$482)</f>
        <v>2.2399999999999949</v>
      </c>
      <c r="K127" s="276">
        <f>SUMIF(FY16EqPup!$E$17:$E$482,$E127,FY16EqPup!N$17:N$482)</f>
        <v>1.06</v>
      </c>
      <c r="L127" s="88">
        <f>SUMIF(FY16Finv06!$E$17:$E$483,$E127,FY16Finv06!$Y$17:$Y$483)</f>
        <v>14681.16</v>
      </c>
      <c r="M127" s="712">
        <f t="shared" si="5"/>
        <v>0.30709999999999998</v>
      </c>
      <c r="N127" s="712">
        <f>IF($I127=0,0,IF($K127&gt;=$K$12,$T$5,IF(VLOOKUP($E127,FY16Finv06!$E$17:$AK$483,22,FALSE)="Exempt",$T$4,IF(OR($A127="U401A",$A127="U401B"),$T$6,IF(AND($I127&gt;0,$L127=0),$T$7,ROUND($M127*$N$12,4))))))</f>
        <v>1.6899999999999998E-2</v>
      </c>
      <c r="O127" s="88">
        <f t="shared" si="6"/>
        <v>248.11</v>
      </c>
      <c r="P127" s="103">
        <v>14681.16</v>
      </c>
      <c r="Q127" s="88">
        <f t="shared" si="7"/>
        <v>14929.27</v>
      </c>
    </row>
    <row r="128" spans="1:17" x14ac:dyDescent="0.2">
      <c r="A128" s="22" t="s">
        <v>729</v>
      </c>
      <c r="B128" s="37" t="s">
        <v>730</v>
      </c>
      <c r="C128" s="38" t="s">
        <v>729</v>
      </c>
      <c r="D128" s="24" t="s">
        <v>730</v>
      </c>
      <c r="E128" s="39" t="s">
        <v>731</v>
      </c>
      <c r="F128" s="40" t="s">
        <v>131</v>
      </c>
      <c r="G128" s="758">
        <v>46</v>
      </c>
      <c r="H128" s="745"/>
      <c r="I128" s="103">
        <v>30.28</v>
      </c>
      <c r="J128" s="103">
        <f>SUMIF(FY16EqPup!$E$17:$E$482,$E128,FY16EqPup!M$17:M$482)</f>
        <v>0</v>
      </c>
      <c r="K128" s="276">
        <f>SUMIF(FY16EqPup!$E$17:$E$482,$E128,FY16EqPup!N$17:N$482)</f>
        <v>1</v>
      </c>
      <c r="L128" s="88">
        <f>SUMIF(FY16Finv06!$E$17:$E$483,$E128,FY16Finv06!$Y$17:$Y$483)</f>
        <v>14660.21</v>
      </c>
      <c r="M128" s="712">
        <f t="shared" si="5"/>
        <v>0.30890000000000001</v>
      </c>
      <c r="N128" s="712">
        <f>IF($I128=0,0,IF($K128&gt;=$K$12,$T$5,IF(VLOOKUP($E128,FY16Finv06!$E$17:$AK$483,22,FALSE)="Exempt",$T$4,IF(OR($A128="U401A",$A128="U401B"),$T$6,IF(AND($I128&gt;0,$L128=0),$T$7,ROUND($M128*$N$12,4))))))</f>
        <v>1.7000000000000001E-2</v>
      </c>
      <c r="O128" s="88">
        <f t="shared" si="6"/>
        <v>249.22</v>
      </c>
      <c r="P128" s="103">
        <v>14678.9</v>
      </c>
      <c r="Q128" s="88">
        <f t="shared" si="7"/>
        <v>14928.12</v>
      </c>
    </row>
    <row r="129" spans="1:17" x14ac:dyDescent="0.2">
      <c r="A129" s="22" t="s">
        <v>104</v>
      </c>
      <c r="B129" s="37" t="s">
        <v>105</v>
      </c>
      <c r="C129" s="38" t="s">
        <v>104</v>
      </c>
      <c r="D129" s="24" t="s">
        <v>105</v>
      </c>
      <c r="E129" s="39" t="s">
        <v>106</v>
      </c>
      <c r="F129" s="40" t="s">
        <v>100</v>
      </c>
      <c r="G129" s="758">
        <v>5</v>
      </c>
      <c r="H129" s="745"/>
      <c r="I129" s="103">
        <v>255.92</v>
      </c>
      <c r="J129" s="103">
        <f>SUMIF(FY16EqPup!$E$17:$E$482,$E129,FY16EqPup!M$17:M$482)</f>
        <v>0</v>
      </c>
      <c r="K129" s="276">
        <f>SUMIF(FY16EqPup!$E$17:$E$482,$E129,FY16EqPup!N$17:N$482)</f>
        <v>1</v>
      </c>
      <c r="L129" s="88">
        <f>SUMIF(FY16Finv06!$E$17:$E$483,$E129,FY16Finv06!$Y$17:$Y$483)</f>
        <v>14653.37</v>
      </c>
      <c r="M129" s="712">
        <f t="shared" si="5"/>
        <v>0.30959999999999999</v>
      </c>
      <c r="N129" s="712">
        <f>IF($I129=0,0,IF($K129&gt;=$K$12,$T$5,IF(VLOOKUP($E129,FY16Finv06!$E$17:$AK$483,22,FALSE)="Exempt",$T$4,IF(OR($A129="U401A",$A129="U401B"),$T$6,IF(AND($I129&gt;0,$L129=0),$T$7,ROUND($M129*$N$12,4))))))</f>
        <v>1.7000000000000001E-2</v>
      </c>
      <c r="O129" s="88">
        <f t="shared" si="6"/>
        <v>249.11</v>
      </c>
      <c r="P129" s="103">
        <v>14684.67</v>
      </c>
      <c r="Q129" s="88">
        <f t="shared" si="7"/>
        <v>14933.78</v>
      </c>
    </row>
    <row r="130" spans="1:17" x14ac:dyDescent="0.2">
      <c r="A130" s="22" t="s">
        <v>749</v>
      </c>
      <c r="B130" s="37" t="s">
        <v>750</v>
      </c>
      <c r="C130" s="38" t="s">
        <v>749</v>
      </c>
      <c r="D130" s="24" t="s">
        <v>750</v>
      </c>
      <c r="E130" s="39" t="s">
        <v>751</v>
      </c>
      <c r="F130" s="40" t="s">
        <v>131</v>
      </c>
      <c r="G130" s="758">
        <v>47</v>
      </c>
      <c r="H130" s="745"/>
      <c r="I130" s="103">
        <v>547.76</v>
      </c>
      <c r="J130" s="103">
        <f>SUMIF(FY16EqPup!$E$17:$E$482,$E130,FY16EqPup!M$17:M$482)</f>
        <v>1.999999999998181E-2</v>
      </c>
      <c r="K130" s="276">
        <f>SUMIF(FY16EqPup!$E$17:$E$482,$E130,FY16EqPup!N$17:N$482)</f>
        <v>1</v>
      </c>
      <c r="L130" s="88">
        <f>SUMIF(FY16Finv06!$E$17:$E$483,$E130,FY16Finv06!$Y$17:$Y$483)</f>
        <v>14649.64</v>
      </c>
      <c r="M130" s="712">
        <f t="shared" si="5"/>
        <v>0.30990000000000001</v>
      </c>
      <c r="N130" s="712">
        <f>IF($I130=0,0,IF($K130&gt;=$K$12,$T$5,IF(VLOOKUP($E130,FY16Finv06!$E$17:$AK$483,22,FALSE)="Exempt",$T$4,IF(OR($A130="U401A",$A130="U401B"),$T$6,IF(AND($I130&gt;0,$L130=0),$T$7,ROUND($M130*$N$12,4))))))</f>
        <v>1.7000000000000001E-2</v>
      </c>
      <c r="O130" s="88">
        <f t="shared" si="6"/>
        <v>249.04</v>
      </c>
      <c r="P130" s="103">
        <v>16275.72</v>
      </c>
      <c r="Q130" s="88">
        <f t="shared" si="7"/>
        <v>16524.759999999998</v>
      </c>
    </row>
    <row r="131" spans="1:17" x14ac:dyDescent="0.2">
      <c r="A131" s="22" t="s">
        <v>273</v>
      </c>
      <c r="B131" s="37" t="s">
        <v>274</v>
      </c>
      <c r="C131" s="38" t="s">
        <v>273</v>
      </c>
      <c r="D131" s="24" t="s">
        <v>275</v>
      </c>
      <c r="E131" s="39" t="s">
        <v>276</v>
      </c>
      <c r="F131" s="40" t="s">
        <v>169</v>
      </c>
      <c r="G131" s="758">
        <v>16</v>
      </c>
      <c r="H131" s="745"/>
      <c r="I131" s="103">
        <v>2400.0300000000002</v>
      </c>
      <c r="J131" s="103">
        <f>SUMIF(FY16EqPup!$E$17:$E$482,$E131,FY16EqPup!M$17:M$482)</f>
        <v>0</v>
      </c>
      <c r="K131" s="276">
        <f>SUMIF(FY16EqPup!$E$17:$E$482,$E131,FY16EqPup!N$17:N$482)</f>
        <v>1</v>
      </c>
      <c r="L131" s="88">
        <f>SUMIF(FY16Finv06!$E$17:$E$483,$E131,FY16Finv06!$Y$17:$Y$483)</f>
        <v>14626.17</v>
      </c>
      <c r="M131" s="712">
        <f t="shared" si="5"/>
        <v>0.312</v>
      </c>
      <c r="N131" s="712">
        <f>IF($I131=0,0,IF($K131&gt;=$K$12,$T$5,IF(VLOOKUP($E131,FY16Finv06!$E$17:$AK$483,22,FALSE)="Exempt",$T$4,IF(OR($A131="U401A",$A131="U401B"),$T$6,IF(AND($I131&gt;0,$L131=0),$T$7,ROUND($M131*$N$12,4))))))</f>
        <v>1.72E-2</v>
      </c>
      <c r="O131" s="88">
        <f t="shared" si="6"/>
        <v>251.57</v>
      </c>
      <c r="P131" s="103">
        <v>14922.82</v>
      </c>
      <c r="Q131" s="88">
        <f t="shared" si="7"/>
        <v>15174.39</v>
      </c>
    </row>
    <row r="132" spans="1:17" x14ac:dyDescent="0.2">
      <c r="A132" s="22" t="s">
        <v>482</v>
      </c>
      <c r="B132" s="37" t="s">
        <v>483</v>
      </c>
      <c r="C132" s="38" t="s">
        <v>482</v>
      </c>
      <c r="D132" s="24" t="s">
        <v>483</v>
      </c>
      <c r="E132" s="39" t="s">
        <v>484</v>
      </c>
      <c r="F132" s="40" t="s">
        <v>153</v>
      </c>
      <c r="G132" s="758">
        <v>30</v>
      </c>
      <c r="H132" s="745"/>
      <c r="I132" s="103">
        <v>245.69</v>
      </c>
      <c r="J132" s="103">
        <f>SUMIF(FY16EqPup!$E$17:$E$482,$E132,FY16EqPup!M$17:M$482)</f>
        <v>0</v>
      </c>
      <c r="K132" s="276">
        <f>SUMIF(FY16EqPup!$E$17:$E$482,$E132,FY16EqPup!N$17:N$482)</f>
        <v>1</v>
      </c>
      <c r="L132" s="88">
        <f>SUMIF(FY16Finv06!$E$17:$E$483,$E132,FY16Finv06!$Y$17:$Y$483)</f>
        <v>14616.86</v>
      </c>
      <c r="M132" s="712">
        <f t="shared" si="5"/>
        <v>0.31280000000000002</v>
      </c>
      <c r="N132" s="712">
        <f>IF($I132=0,0,IF($K132&gt;=$K$12,$T$5,IF(VLOOKUP($E132,FY16Finv06!$E$17:$AK$483,22,FALSE)="Exempt",$T$4,IF(OR($A132="U401A",$A132="U401B"),$T$6,IF(AND($I132&gt;0,$L132=0),$T$7,ROUND($M132*$N$12,4))))))</f>
        <v>1.72E-2</v>
      </c>
      <c r="O132" s="88">
        <f t="shared" si="6"/>
        <v>251.41</v>
      </c>
      <c r="P132" s="103">
        <v>14638.82</v>
      </c>
      <c r="Q132" s="88">
        <f t="shared" si="7"/>
        <v>14890.23</v>
      </c>
    </row>
    <row r="133" spans="1:17" x14ac:dyDescent="0.2">
      <c r="A133" s="22" t="s">
        <v>848</v>
      </c>
      <c r="B133" s="37" t="s">
        <v>849</v>
      </c>
      <c r="C133" s="38" t="s">
        <v>848</v>
      </c>
      <c r="D133" s="24" t="s">
        <v>849</v>
      </c>
      <c r="E133" s="39" t="s">
        <v>850</v>
      </c>
      <c r="F133" s="40" t="s">
        <v>153</v>
      </c>
      <c r="G133" s="758">
        <v>54</v>
      </c>
      <c r="H133" s="745"/>
      <c r="I133" s="103">
        <v>1510.39</v>
      </c>
      <c r="J133" s="103">
        <f>SUMIF(FY16EqPup!$E$17:$E$482,$E133,FY16EqPup!M$17:M$482)</f>
        <v>0</v>
      </c>
      <c r="K133" s="276">
        <f>SUMIF(FY16EqPup!$E$17:$E$482,$E133,FY16EqPup!N$17:N$482)</f>
        <v>1</v>
      </c>
      <c r="L133" s="88">
        <f>SUMIF(FY16Finv06!$E$17:$E$483,$E133,FY16Finv06!$Y$17:$Y$483)</f>
        <v>14613.92</v>
      </c>
      <c r="M133" s="712">
        <f t="shared" si="5"/>
        <v>0.31309999999999999</v>
      </c>
      <c r="N133" s="712">
        <f>IF($I133=0,0,IF($K133&gt;=$K$12,$T$5,IF(VLOOKUP($E133,FY16Finv06!$E$17:$AK$483,22,FALSE)="Exempt",$T$4,IF(OR($A133="U401A",$A133="U401B"),$T$6,IF(AND($I133&gt;0,$L133=0),$T$7,ROUND($M133*$N$12,4))))))</f>
        <v>1.72E-2</v>
      </c>
      <c r="O133" s="88">
        <f t="shared" si="6"/>
        <v>251.36</v>
      </c>
      <c r="P133" s="103">
        <v>14882.93</v>
      </c>
      <c r="Q133" s="88">
        <f t="shared" si="7"/>
        <v>15134.29</v>
      </c>
    </row>
    <row r="134" spans="1:17" x14ac:dyDescent="0.2">
      <c r="A134" s="50" t="s">
        <v>157</v>
      </c>
      <c r="B134" s="51" t="s">
        <v>158</v>
      </c>
      <c r="C134" s="52" t="s">
        <v>157</v>
      </c>
      <c r="D134" s="53" t="s">
        <v>158</v>
      </c>
      <c r="E134" s="54" t="s">
        <v>159</v>
      </c>
      <c r="F134" s="55" t="s">
        <v>74</v>
      </c>
      <c r="G134" s="761">
        <v>6</v>
      </c>
      <c r="H134" s="745"/>
      <c r="I134" s="105">
        <v>98.350000000000009</v>
      </c>
      <c r="J134" s="105">
        <f>SUMIF(FY16EqPup!$E$17:$E$482,$E134,FY16EqPup!M$17:M$482)</f>
        <v>1.9000000000000057</v>
      </c>
      <c r="K134" s="278">
        <f>SUMIF(FY16EqPup!$E$17:$E$482,$E134,FY16EqPup!N$17:N$482)</f>
        <v>1.02</v>
      </c>
      <c r="L134" s="90">
        <f>SUMIF(FY16Finv06!$E$17:$E$483,$E134,FY16Finv06!$Y$17:$Y$483)</f>
        <v>14543.12</v>
      </c>
      <c r="M134" s="715">
        <f t="shared" si="5"/>
        <v>0.31950000000000001</v>
      </c>
      <c r="N134" s="715">
        <f>IF($I134=0,0,IF($K134&gt;=$K$12,$T$5,IF(VLOOKUP($E134,FY16Finv06!$E$17:$AK$483,22,FALSE)="Exempt",$T$4,IF(OR($A134="U401A",$A134="U401B"),$T$6,IF(AND($I134&gt;0,$L134=0),$T$7,ROUND($M134*$N$12,4))))))</f>
        <v>1.7600000000000001E-2</v>
      </c>
      <c r="O134" s="90">
        <f t="shared" si="6"/>
        <v>255.96</v>
      </c>
      <c r="P134" s="105">
        <v>14544.42</v>
      </c>
      <c r="Q134" s="90">
        <f t="shared" si="7"/>
        <v>14800.38</v>
      </c>
    </row>
    <row r="135" spans="1:17" x14ac:dyDescent="0.2">
      <c r="A135" s="22" t="s">
        <v>660</v>
      </c>
      <c r="B135" s="37" t="s">
        <v>661</v>
      </c>
      <c r="C135" s="38" t="s">
        <v>660</v>
      </c>
      <c r="D135" s="24" t="s">
        <v>661</v>
      </c>
      <c r="E135" s="39" t="s">
        <v>662</v>
      </c>
      <c r="F135" s="40" t="s">
        <v>74</v>
      </c>
      <c r="G135" s="758">
        <v>38</v>
      </c>
      <c r="H135" s="745"/>
      <c r="I135" s="103">
        <v>408.54</v>
      </c>
      <c r="J135" s="103">
        <f>SUMIF(FY16EqPup!$E$17:$E$482,$E135,FY16EqPup!M$17:M$482)</f>
        <v>0</v>
      </c>
      <c r="K135" s="276">
        <f>SUMIF(FY16EqPup!$E$17:$E$482,$E135,FY16EqPup!N$17:N$482)</f>
        <v>1</v>
      </c>
      <c r="L135" s="88">
        <f>SUMIF(FY16Finv06!$E$17:$E$483,$E135,FY16Finv06!$Y$17:$Y$483)</f>
        <v>14540.95</v>
      </c>
      <c r="M135" s="712">
        <f t="shared" si="5"/>
        <v>0.31969999999999998</v>
      </c>
      <c r="N135" s="712">
        <f>IF($I135=0,0,IF($K135&gt;=$K$12,$T$5,IF(VLOOKUP($E135,FY16Finv06!$E$17:$AK$483,22,FALSE)="Exempt",$T$4,IF(OR($A135="U401A",$A135="U401B"),$T$6,IF(AND($I135&gt;0,$L135=0),$T$7,ROUND($M135*$N$12,4))))))</f>
        <v>1.7600000000000001E-2</v>
      </c>
      <c r="O135" s="88">
        <f t="shared" si="6"/>
        <v>255.92</v>
      </c>
      <c r="P135" s="103">
        <v>14549.26</v>
      </c>
      <c r="Q135" s="88">
        <f t="shared" si="7"/>
        <v>14805.18</v>
      </c>
    </row>
    <row r="136" spans="1:17" x14ac:dyDescent="0.2">
      <c r="A136" s="22" t="s">
        <v>395</v>
      </c>
      <c r="B136" s="37" t="s">
        <v>396</v>
      </c>
      <c r="C136" s="38" t="s">
        <v>395</v>
      </c>
      <c r="D136" s="24" t="s">
        <v>396</v>
      </c>
      <c r="E136" s="39" t="s">
        <v>397</v>
      </c>
      <c r="F136" s="40" t="s">
        <v>389</v>
      </c>
      <c r="G136" s="758">
        <v>24</v>
      </c>
      <c r="H136" s="745"/>
      <c r="I136" s="103">
        <v>93.49</v>
      </c>
      <c r="J136" s="103">
        <f>SUMIF(FY16EqPup!$E$17:$E$482,$E136,FY16EqPup!M$17:M$482)</f>
        <v>0</v>
      </c>
      <c r="K136" s="276">
        <f>SUMIF(FY16EqPup!$E$17:$E$482,$E136,FY16EqPup!N$17:N$482)</f>
        <v>1</v>
      </c>
      <c r="L136" s="88">
        <f>SUMIF(FY16Finv06!$E$17:$E$483,$E136,FY16Finv06!$Y$17:$Y$483)</f>
        <v>14529.69</v>
      </c>
      <c r="M136" s="712">
        <f t="shared" si="5"/>
        <v>0.32069999999999999</v>
      </c>
      <c r="N136" s="712">
        <f>IF($I136=0,0,IF($K136&gt;=$K$12,$T$5,IF(VLOOKUP($E136,FY16Finv06!$E$17:$AK$483,22,FALSE)="Exempt",$T$4,IF(OR($A136="U401A",$A136="U401B"),$T$6,IF(AND($I136&gt;0,$L136=0),$T$7,ROUND($M136*$N$12,4))))))</f>
        <v>1.7600000000000001E-2</v>
      </c>
      <c r="O136" s="88">
        <f t="shared" si="6"/>
        <v>255.72</v>
      </c>
      <c r="P136" s="103">
        <v>14529.69</v>
      </c>
      <c r="Q136" s="88">
        <f t="shared" si="7"/>
        <v>14785.41</v>
      </c>
    </row>
    <row r="137" spans="1:17" x14ac:dyDescent="0.2">
      <c r="A137" s="63" t="s">
        <v>236</v>
      </c>
      <c r="B137" s="64" t="s">
        <v>237</v>
      </c>
      <c r="C137" s="65" t="s">
        <v>236</v>
      </c>
      <c r="D137" s="66" t="s">
        <v>238</v>
      </c>
      <c r="E137" s="67" t="s">
        <v>239</v>
      </c>
      <c r="F137" s="68" t="s">
        <v>169</v>
      </c>
      <c r="G137" s="759">
        <v>12</v>
      </c>
      <c r="H137" s="745"/>
      <c r="I137" s="105">
        <v>809.60000000000014</v>
      </c>
      <c r="J137" s="105">
        <f>SUMIF(FY16EqPup!$E$17:$E$482,$E137,FY16EqPup!M$17:M$482)</f>
        <v>1.3799999999999955</v>
      </c>
      <c r="K137" s="278">
        <f>SUMIF(FY16EqPup!$E$17:$E$482,$E137,FY16EqPup!N$17:N$482)</f>
        <v>1.002</v>
      </c>
      <c r="L137" s="90">
        <f>SUMIF(FY16Finv06!$E$17:$E$483,$E137,FY16Finv06!$Y$17:$Y$483)</f>
        <v>14509.06</v>
      </c>
      <c r="M137" s="715">
        <f t="shared" si="5"/>
        <v>0.3226</v>
      </c>
      <c r="N137" s="717" t="str">
        <f>IF($I137=0,0,IF($K137&gt;=$K$12,$T$5,IF(VLOOKUP($E137,FY16Finv06!$E$17:$AK$483,22,FALSE)="Exempt",$T$4,IF(OR($A137="U401A",$A137="U401B"),$T$6,IF(AND($I137&gt;0,$L137=0),$T$7,ROUND($M137*$N$12,4))))))</f>
        <v>Exempt sec. 513.1, No. 58, 2015</v>
      </c>
      <c r="O137" s="90" t="str">
        <f t="shared" si="6"/>
        <v>na</v>
      </c>
      <c r="P137" s="105">
        <v>15206.46</v>
      </c>
      <c r="Q137" s="90" t="str">
        <f t="shared" si="7"/>
        <v>na</v>
      </c>
    </row>
    <row r="138" spans="1:17" x14ac:dyDescent="0.2">
      <c r="A138" s="22" t="s">
        <v>7</v>
      </c>
      <c r="B138" s="37" t="s">
        <v>8</v>
      </c>
      <c r="C138" s="38" t="s">
        <v>7</v>
      </c>
      <c r="D138" s="24" t="s">
        <v>8</v>
      </c>
      <c r="E138" s="39" t="s">
        <v>9</v>
      </c>
      <c r="F138" s="40" t="s">
        <v>10</v>
      </c>
      <c r="G138" s="758">
        <v>1</v>
      </c>
      <c r="H138" s="745"/>
      <c r="I138" s="103">
        <v>281.22000000000003</v>
      </c>
      <c r="J138" s="103">
        <f>SUMIF(FY16EqPup!$E$17:$E$482,$E138,FY16EqPup!M$17:M$482)</f>
        <v>3.0000000000029559E-2</v>
      </c>
      <c r="K138" s="276">
        <f>SUMIF(FY16EqPup!$E$17:$E$482,$E138,FY16EqPup!N$17:N$482)</f>
        <v>1</v>
      </c>
      <c r="L138" s="88">
        <f>SUMIF(FY16Finv06!$E$17:$E$483,$E138,FY16Finv06!$Y$17:$Y$483)</f>
        <v>14500.42</v>
      </c>
      <c r="M138" s="712">
        <f t="shared" si="5"/>
        <v>0.32340000000000002</v>
      </c>
      <c r="N138" s="712">
        <f>IF($I138=0,0,IF($K138&gt;=$K$12,$T$5,IF(VLOOKUP($E138,FY16Finv06!$E$17:$AK$483,22,FALSE)="Exempt",$T$4,IF(OR($A138="U401A",$A138="U401B"),$T$6,IF(AND($I138&gt;0,$L138=0),$T$7,ROUND($M138*$N$12,4))))))</f>
        <v>1.78E-2</v>
      </c>
      <c r="O138" s="88">
        <f t="shared" si="6"/>
        <v>258.11</v>
      </c>
      <c r="P138" s="103">
        <v>14503.52</v>
      </c>
      <c r="Q138" s="88">
        <f t="shared" si="7"/>
        <v>14761.63</v>
      </c>
    </row>
    <row r="139" spans="1:17" x14ac:dyDescent="0.2">
      <c r="A139" s="22" t="s">
        <v>546</v>
      </c>
      <c r="B139" s="37" t="s">
        <v>547</v>
      </c>
      <c r="C139" s="38" t="s">
        <v>546</v>
      </c>
      <c r="D139" s="24" t="s">
        <v>547</v>
      </c>
      <c r="E139" s="39" t="s">
        <v>548</v>
      </c>
      <c r="F139" s="40" t="s">
        <v>471</v>
      </c>
      <c r="G139" s="758">
        <v>32</v>
      </c>
      <c r="H139" s="745"/>
      <c r="I139" s="103">
        <v>156.61000000000001</v>
      </c>
      <c r="J139" s="103">
        <f>SUMIF(FY16EqPup!$E$17:$E$482,$E139,FY16EqPup!M$17:M$482)</f>
        <v>1.0000000000019327E-2</v>
      </c>
      <c r="K139" s="276">
        <f>SUMIF(FY16EqPup!$E$17:$E$482,$E139,FY16EqPup!N$17:N$482)</f>
        <v>1</v>
      </c>
      <c r="L139" s="88">
        <f>SUMIF(FY16Finv06!$E$17:$E$483,$E139,FY16Finv06!$Y$17:$Y$483)</f>
        <v>14490.259999999998</v>
      </c>
      <c r="M139" s="712">
        <f t="shared" si="5"/>
        <v>0.32429999999999998</v>
      </c>
      <c r="N139" s="712">
        <f>IF($I139=0,0,IF($K139&gt;=$K$12,$T$5,IF(VLOOKUP($E139,FY16Finv06!$E$17:$AK$483,22,FALSE)="Exempt",$T$4,IF(OR($A139="U401A",$A139="U401B"),$T$6,IF(AND($I139&gt;0,$L139=0),$T$7,ROUND($M139*$N$12,4))))))</f>
        <v>1.78E-2</v>
      </c>
      <c r="O139" s="88">
        <f t="shared" si="6"/>
        <v>257.93</v>
      </c>
      <c r="P139" s="103">
        <v>16547.89</v>
      </c>
      <c r="Q139" s="88">
        <f t="shared" si="7"/>
        <v>16805.82</v>
      </c>
    </row>
    <row r="140" spans="1:17" x14ac:dyDescent="0.2">
      <c r="A140" s="22" t="s">
        <v>479</v>
      </c>
      <c r="B140" s="37" t="s">
        <v>480</v>
      </c>
      <c r="C140" s="38" t="s">
        <v>479</v>
      </c>
      <c r="D140" s="24" t="s">
        <v>480</v>
      </c>
      <c r="E140" s="39" t="s">
        <v>481</v>
      </c>
      <c r="F140" s="40" t="s">
        <v>153</v>
      </c>
      <c r="G140" s="758">
        <v>30</v>
      </c>
      <c r="H140" s="745"/>
      <c r="I140" s="103">
        <v>316.47000000000003</v>
      </c>
      <c r="J140" s="103">
        <f>SUMIF(FY16EqPup!$E$17:$E$482,$E140,FY16EqPup!M$17:M$482)</f>
        <v>0</v>
      </c>
      <c r="K140" s="276">
        <f>SUMIF(FY16EqPup!$E$17:$E$482,$E140,FY16EqPup!N$17:N$482)</f>
        <v>1</v>
      </c>
      <c r="L140" s="88">
        <f>SUMIF(FY16Finv06!$E$17:$E$483,$E140,FY16Finv06!$Y$17:$Y$483)</f>
        <v>14472.42</v>
      </c>
      <c r="M140" s="712">
        <f t="shared" si="5"/>
        <v>0.32590000000000002</v>
      </c>
      <c r="N140" s="712">
        <f>IF($I140=0,0,IF($K140&gt;=$K$12,$T$5,IF(VLOOKUP($E140,FY16Finv06!$E$17:$AK$483,22,FALSE)="Exempt",$T$4,IF(OR($A140="U401A",$A140="U401B"),$T$6,IF(AND($I140&gt;0,$L140=0),$T$7,ROUND($M140*$N$12,4))))))</f>
        <v>1.7899999999999999E-2</v>
      </c>
      <c r="O140" s="88">
        <f t="shared" si="6"/>
        <v>259.06</v>
      </c>
      <c r="P140" s="103">
        <v>14498.09</v>
      </c>
      <c r="Q140" s="88">
        <f t="shared" si="7"/>
        <v>14757.15</v>
      </c>
    </row>
    <row r="141" spans="1:17" x14ac:dyDescent="0.2">
      <c r="A141" s="50" t="s">
        <v>702</v>
      </c>
      <c r="B141" s="51" t="s">
        <v>703</v>
      </c>
      <c r="C141" s="52" t="s">
        <v>702</v>
      </c>
      <c r="D141" s="53" t="s">
        <v>703</v>
      </c>
      <c r="E141" s="54" t="s">
        <v>704</v>
      </c>
      <c r="F141" s="55" t="s">
        <v>471</v>
      </c>
      <c r="G141" s="761">
        <v>42</v>
      </c>
      <c r="H141" s="745"/>
      <c r="I141" s="105">
        <v>653.70000000000005</v>
      </c>
      <c r="J141" s="105">
        <f>SUMIF(FY16EqPup!$E$17:$E$482,$E141,FY16EqPup!M$17:M$482)</f>
        <v>9.2599999999999909</v>
      </c>
      <c r="K141" s="278">
        <f>SUMIF(FY16EqPup!$E$17:$E$482,$E141,FY16EqPup!N$17:N$482)</f>
        <v>1.014</v>
      </c>
      <c r="L141" s="90">
        <f>SUMIF(FY16Finv06!$E$17:$E$483,$E141,FY16Finv06!$Y$17:$Y$483)</f>
        <v>14468.36</v>
      </c>
      <c r="M141" s="715">
        <f t="shared" si="5"/>
        <v>0.32629999999999998</v>
      </c>
      <c r="N141" s="715">
        <f>IF($I141=0,0,IF($K141&gt;=$K$12,$T$5,IF(VLOOKUP($E141,FY16Finv06!$E$17:$AK$483,22,FALSE)="Exempt",$T$4,IF(OR($A141="U401A",$A141="U401B"),$T$6,IF(AND($I141&gt;0,$L141=0),$T$7,ROUND($M141*$N$12,4))))))</f>
        <v>1.7899999999999999E-2</v>
      </c>
      <c r="O141" s="90">
        <f t="shared" si="6"/>
        <v>258.98</v>
      </c>
      <c r="P141" s="105">
        <v>15473.15</v>
      </c>
      <c r="Q141" s="90">
        <f t="shared" si="7"/>
        <v>15732.13</v>
      </c>
    </row>
    <row r="142" spans="1:17" x14ac:dyDescent="0.2">
      <c r="A142" s="22" t="s">
        <v>840</v>
      </c>
      <c r="B142" s="37" t="s">
        <v>841</v>
      </c>
      <c r="C142" s="38" t="s">
        <v>840</v>
      </c>
      <c r="D142" s="24" t="s">
        <v>841</v>
      </c>
      <c r="E142" s="39" t="s">
        <v>842</v>
      </c>
      <c r="F142" s="40" t="s">
        <v>153</v>
      </c>
      <c r="G142" s="758">
        <v>52</v>
      </c>
      <c r="H142" s="745"/>
      <c r="I142" s="103">
        <v>332.84</v>
      </c>
      <c r="J142" s="103">
        <f>SUMIF(FY16EqPup!$E$17:$E$482,$E142,FY16EqPup!M$17:M$482)</f>
        <v>0</v>
      </c>
      <c r="K142" s="276">
        <f>SUMIF(FY16EqPup!$E$17:$E$482,$E142,FY16EqPup!N$17:N$482)</f>
        <v>1</v>
      </c>
      <c r="L142" s="88">
        <f>SUMIF(FY16Finv06!$E$17:$E$483,$E142,FY16Finv06!$Y$17:$Y$483)</f>
        <v>14432.869999999999</v>
      </c>
      <c r="M142" s="712">
        <f t="shared" si="5"/>
        <v>0.3296</v>
      </c>
      <c r="N142" s="712">
        <f>IF($I142=0,0,IF($K142&gt;=$K$12,$T$5,IF(VLOOKUP($E142,FY16Finv06!$E$17:$AK$483,22,FALSE)="Exempt",$T$4,IF(OR($A142="U401A",$A142="U401B"),$T$6,IF(AND($I142&gt;0,$L142=0),$T$7,ROUND($M142*$N$12,4))))))</f>
        <v>1.8100000000000002E-2</v>
      </c>
      <c r="O142" s="88">
        <f t="shared" si="6"/>
        <v>261.23</v>
      </c>
      <c r="P142" s="103">
        <v>15648.96</v>
      </c>
      <c r="Q142" s="88">
        <f t="shared" si="7"/>
        <v>15910.19</v>
      </c>
    </row>
    <row r="143" spans="1:17" x14ac:dyDescent="0.2">
      <c r="A143" s="22" t="s">
        <v>132</v>
      </c>
      <c r="B143" s="37" t="s">
        <v>133</v>
      </c>
      <c r="C143" s="60" t="s">
        <v>132</v>
      </c>
      <c r="D143" s="61" t="s">
        <v>133</v>
      </c>
      <c r="E143" s="59" t="s">
        <v>134</v>
      </c>
      <c r="F143" s="62" t="s">
        <v>100</v>
      </c>
      <c r="G143" s="758">
        <v>6</v>
      </c>
      <c r="H143" s="745"/>
      <c r="I143" s="103">
        <v>625.79999999999995</v>
      </c>
      <c r="J143" s="103">
        <f>SUMIF(FY16EqPup!$E$17:$E$482,$E143,FY16EqPup!M$17:M$482)</f>
        <v>0</v>
      </c>
      <c r="K143" s="276">
        <f>SUMIF(FY16EqPup!$E$17:$E$482,$E143,FY16EqPup!N$17:N$482)</f>
        <v>1</v>
      </c>
      <c r="L143" s="88">
        <f>SUMIF(FY16Finv06!$E$17:$E$483,$E143,FY16Finv06!$Y$17:$Y$483)</f>
        <v>14406.17</v>
      </c>
      <c r="M143" s="712">
        <f t="shared" si="5"/>
        <v>0.33200000000000002</v>
      </c>
      <c r="N143" s="712">
        <f>IF($I143=0,0,IF($K143&gt;=$K$12,$T$5,IF(VLOOKUP($E143,FY16Finv06!$E$17:$AK$483,22,FALSE)="Exempt",$T$4,IF(OR($A143="U401A",$A143="U401B"),$T$6,IF(AND($I143&gt;0,$L143=0),$T$7,ROUND($M143*$N$12,4))))))</f>
        <v>1.83E-2</v>
      </c>
      <c r="O143" s="88">
        <f t="shared" si="6"/>
        <v>263.63</v>
      </c>
      <c r="P143" s="103">
        <v>14555.06</v>
      </c>
      <c r="Q143" s="88">
        <f t="shared" si="7"/>
        <v>14818.69</v>
      </c>
    </row>
    <row r="144" spans="1:17" x14ac:dyDescent="0.2">
      <c r="A144" s="22" t="s">
        <v>720</v>
      </c>
      <c r="B144" s="37" t="s">
        <v>721</v>
      </c>
      <c r="C144" s="38" t="s">
        <v>720</v>
      </c>
      <c r="D144" s="24" t="s">
        <v>721</v>
      </c>
      <c r="E144" s="39" t="s">
        <v>722</v>
      </c>
      <c r="F144" s="40" t="s">
        <v>131</v>
      </c>
      <c r="G144" s="758">
        <v>46</v>
      </c>
      <c r="H144" s="745"/>
      <c r="I144" s="103">
        <v>62.72</v>
      </c>
      <c r="J144" s="103">
        <f>SUMIF(FY16EqPup!$E$17:$E$482,$E144,FY16EqPup!M$17:M$482)</f>
        <v>0</v>
      </c>
      <c r="K144" s="276">
        <f>SUMIF(FY16EqPup!$E$17:$E$482,$E144,FY16EqPup!N$17:N$482)</f>
        <v>1</v>
      </c>
      <c r="L144" s="88">
        <f>SUMIF(FY16Finv06!$E$17:$E$483,$E144,FY16Finv06!$Y$17:$Y$483)</f>
        <v>14393.14</v>
      </c>
      <c r="M144" s="712">
        <f t="shared" si="5"/>
        <v>0.3332</v>
      </c>
      <c r="N144" s="712">
        <f>IF($I144=0,0,IF($K144&gt;=$K$12,$T$5,IF(VLOOKUP($E144,FY16Finv06!$E$17:$AK$483,22,FALSE)="Exempt",$T$4,IF(OR($A144="U401A",$A144="U401B"),$T$6,IF(AND($I144&gt;0,$L144=0),$T$7,ROUND($M144*$N$12,4))))))</f>
        <v>1.83E-2</v>
      </c>
      <c r="O144" s="88">
        <f t="shared" si="6"/>
        <v>263.39</v>
      </c>
      <c r="P144" s="103">
        <v>14435.33</v>
      </c>
      <c r="Q144" s="88">
        <f t="shared" si="7"/>
        <v>14698.72</v>
      </c>
    </row>
    <row r="145" spans="1:17" x14ac:dyDescent="0.2">
      <c r="A145" s="63" t="s">
        <v>240</v>
      </c>
      <c r="B145" s="64" t="s">
        <v>241</v>
      </c>
      <c r="C145" s="65" t="s">
        <v>240</v>
      </c>
      <c r="D145" s="66" t="s">
        <v>238</v>
      </c>
      <c r="E145" s="67" t="s">
        <v>242</v>
      </c>
      <c r="F145" s="68" t="s">
        <v>169</v>
      </c>
      <c r="G145" s="759">
        <v>12</v>
      </c>
      <c r="H145" s="745"/>
      <c r="I145" s="104">
        <v>1657.08</v>
      </c>
      <c r="J145" s="104">
        <f>SUMIF(FY16EqPup!$E$17:$E$482,$E145,FY16EqPup!M$17:M$482)</f>
        <v>2.5</v>
      </c>
      <c r="K145" s="277">
        <f>SUMIF(FY16EqPup!$E$17:$E$482,$E145,FY16EqPup!N$17:N$482)</f>
        <v>1.002</v>
      </c>
      <c r="L145" s="89">
        <f>SUMIF(FY16Finv06!$E$17:$E$483,$E145,FY16Finv06!$Y$17:$Y$483)</f>
        <v>14387.36</v>
      </c>
      <c r="M145" s="722">
        <f t="shared" ref="M145:M208" si="8">IF(OR($I145=0,$L145=0),0,ROUND($L$12/$L145-1,4))</f>
        <v>0.33379999999999999</v>
      </c>
      <c r="N145" s="718" t="str">
        <f>IF($I145=0,0,IF($K145&gt;=$K$12,$T$5,IF(VLOOKUP($E145,FY16Finv06!$E$17:$AK$483,22,FALSE)="Exempt",$T$4,IF(OR($A145="U401A",$A145="U401B"),$T$6,IF(AND($I145&gt;0,$L145=0),$T$7,ROUND($M145*$N$12,4))))))</f>
        <v>Exempt sec. 513.1, No. 58, 2015</v>
      </c>
      <c r="O145" s="89" t="str">
        <f t="shared" ref="O145:O208" si="9">IF(ISNUMBER($N145)=FALSE,"na",ROUND($L145*$N145,2))</f>
        <v>na</v>
      </c>
      <c r="P145" s="104">
        <v>14546.16</v>
      </c>
      <c r="Q145" s="89" t="str">
        <f t="shared" ref="Q145:Q208" si="10">IF(ISNUMBER($N145)=FALSE,"na",ROUND(P145+O145,2))</f>
        <v>na</v>
      </c>
    </row>
    <row r="146" spans="1:17" x14ac:dyDescent="0.2">
      <c r="A146" s="22" t="s">
        <v>549</v>
      </c>
      <c r="B146" s="37" t="s">
        <v>550</v>
      </c>
      <c r="C146" s="38" t="s">
        <v>549</v>
      </c>
      <c r="D146" s="24" t="s">
        <v>550</v>
      </c>
      <c r="E146" s="39" t="s">
        <v>551</v>
      </c>
      <c r="F146" s="40" t="s">
        <v>471</v>
      </c>
      <c r="G146" s="758">
        <v>32</v>
      </c>
      <c r="H146" s="745"/>
      <c r="I146" s="103">
        <v>70.459999999999994</v>
      </c>
      <c r="J146" s="103">
        <f>SUMIF(FY16EqPup!$E$17:$E$482,$E146,FY16EqPup!M$17:M$482)</f>
        <v>3.4599999999999937</v>
      </c>
      <c r="K146" s="276">
        <f>SUMIF(FY16EqPup!$E$17:$E$482,$E146,FY16EqPup!N$17:N$482)</f>
        <v>1.052</v>
      </c>
      <c r="L146" s="88">
        <f>SUMIF(FY16Finv06!$E$17:$E$483,$E146,FY16Finv06!$Y$17:$Y$483)</f>
        <v>14379.33</v>
      </c>
      <c r="M146" s="712">
        <f t="shared" si="8"/>
        <v>0.33450000000000002</v>
      </c>
      <c r="N146" s="712">
        <f>IF($I146=0,0,IF($K146&gt;=$K$12,$T$5,IF(VLOOKUP($E146,FY16Finv06!$E$17:$AK$483,22,FALSE)="Exempt",$T$4,IF(OR($A146="U401A",$A146="U401B"),$T$6,IF(AND($I146&gt;0,$L146=0),$T$7,ROUND($M146*$N$12,4))))))</f>
        <v>1.84E-2</v>
      </c>
      <c r="O146" s="88">
        <f t="shared" si="9"/>
        <v>264.58</v>
      </c>
      <c r="P146" s="103">
        <v>14458.81</v>
      </c>
      <c r="Q146" s="88">
        <f t="shared" si="10"/>
        <v>14723.39</v>
      </c>
    </row>
    <row r="147" spans="1:17" x14ac:dyDescent="0.2">
      <c r="A147" s="22" t="s">
        <v>875</v>
      </c>
      <c r="B147" s="37" t="s">
        <v>876</v>
      </c>
      <c r="C147" s="38" t="s">
        <v>875</v>
      </c>
      <c r="D147" s="24" t="s">
        <v>876</v>
      </c>
      <c r="E147" s="39" t="s">
        <v>877</v>
      </c>
      <c r="F147" s="40" t="s">
        <v>100</v>
      </c>
      <c r="G147" s="758">
        <v>60</v>
      </c>
      <c r="H147" s="745"/>
      <c r="I147" s="103">
        <v>47.84</v>
      </c>
      <c r="J147" s="103">
        <f>SUMIF(FY16EqPup!$E$17:$E$482,$E147,FY16EqPup!M$17:M$482)</f>
        <v>0.95000000000000284</v>
      </c>
      <c r="K147" s="276">
        <f>SUMIF(FY16EqPup!$E$17:$E$482,$E147,FY16EqPup!N$17:N$482)</f>
        <v>1.02</v>
      </c>
      <c r="L147" s="88">
        <f>SUMIF(FY16Finv06!$E$17:$E$483,$E147,FY16Finv06!$Y$17:$Y$483)</f>
        <v>14373.75</v>
      </c>
      <c r="M147" s="712">
        <f t="shared" si="8"/>
        <v>0.33500000000000002</v>
      </c>
      <c r="N147" s="713" t="str">
        <f>IF($I147=0,0,IF($K147&gt;=$K$12,$T$5,IF(VLOOKUP($E147,FY16Finv06!$E$17:$AK$483,22,FALSE)="Exempt",$T$4,IF(OR($A147="U401A",$A147="U401B"),$T$6,IF(AND($I147&gt;0,$L147=0),$T$7,ROUND($M147*$N$12,4))))))</f>
        <v>Exempt tuition pk-12</v>
      </c>
      <c r="O147" s="88" t="str">
        <f t="shared" si="9"/>
        <v>na</v>
      </c>
      <c r="P147" s="103">
        <v>14373.75</v>
      </c>
      <c r="Q147" s="88" t="str">
        <f t="shared" si="10"/>
        <v>na</v>
      </c>
    </row>
    <row r="148" spans="1:17" x14ac:dyDescent="0.2">
      <c r="A148" s="50" t="s">
        <v>908</v>
      </c>
      <c r="B148" s="51" t="s">
        <v>909</v>
      </c>
      <c r="C148" s="52" t="s">
        <v>908</v>
      </c>
      <c r="D148" s="53" t="s">
        <v>909</v>
      </c>
      <c r="E148" s="54" t="s">
        <v>910</v>
      </c>
      <c r="F148" s="55" t="s">
        <v>153</v>
      </c>
      <c r="G148" s="761">
        <v>63</v>
      </c>
      <c r="H148" s="745"/>
      <c r="I148" s="105">
        <v>202.03</v>
      </c>
      <c r="J148" s="105">
        <f>SUMIF(FY16EqPup!$E$17:$E$482,$E148,FY16EqPup!M$17:M$482)</f>
        <v>3.8300000000000125</v>
      </c>
      <c r="K148" s="278">
        <f>SUMIF(FY16EqPup!$E$17:$E$482,$E148,FY16EqPup!N$17:N$482)</f>
        <v>1.0189999999999999</v>
      </c>
      <c r="L148" s="90">
        <f>SUMIF(FY16Finv06!$E$17:$E$483,$E148,FY16Finv06!$Y$17:$Y$483)</f>
        <v>14371.84</v>
      </c>
      <c r="M148" s="715">
        <f t="shared" si="8"/>
        <v>0.3352</v>
      </c>
      <c r="N148" s="715">
        <f>IF($I148=0,0,IF($K148&gt;=$K$12,$T$5,IF(VLOOKUP($E148,FY16Finv06!$E$17:$AK$483,22,FALSE)="Exempt",$T$4,IF(OR($A148="U401A",$A148="U401B"),$T$6,IF(AND($I148&gt;0,$L148=0),$T$7,ROUND($M148*$N$12,4))))))</f>
        <v>1.84E-2</v>
      </c>
      <c r="O148" s="90">
        <f t="shared" si="9"/>
        <v>264.44</v>
      </c>
      <c r="P148" s="105">
        <v>14516.27</v>
      </c>
      <c r="Q148" s="90">
        <f t="shared" si="10"/>
        <v>14780.71</v>
      </c>
    </row>
    <row r="149" spans="1:17" x14ac:dyDescent="0.2">
      <c r="A149" s="22" t="s">
        <v>607</v>
      </c>
      <c r="B149" s="37" t="s">
        <v>608</v>
      </c>
      <c r="C149" s="38" t="s">
        <v>607</v>
      </c>
      <c r="D149" s="24" t="s">
        <v>608</v>
      </c>
      <c r="E149" s="39" t="s">
        <v>609</v>
      </c>
      <c r="F149" s="40" t="s">
        <v>405</v>
      </c>
      <c r="G149" s="758">
        <v>35</v>
      </c>
      <c r="H149" s="745"/>
      <c r="I149" s="103">
        <v>282.3</v>
      </c>
      <c r="J149" s="103">
        <f>SUMIF(FY16EqPup!$E$17:$E$482,$E149,FY16EqPup!M$17:M$482)</f>
        <v>0</v>
      </c>
      <c r="K149" s="276">
        <f>SUMIF(FY16EqPup!$E$17:$E$482,$E149,FY16EqPup!N$17:N$482)</f>
        <v>1</v>
      </c>
      <c r="L149" s="88">
        <f>SUMIF(FY16Finv06!$E$17:$E$483,$E149,FY16Finv06!$Y$17:$Y$483)</f>
        <v>14369.96</v>
      </c>
      <c r="M149" s="712">
        <f t="shared" si="8"/>
        <v>0.33539999999999998</v>
      </c>
      <c r="N149" s="712">
        <f>IF($I149=0,0,IF($K149&gt;=$K$12,$T$5,IF(VLOOKUP($E149,FY16Finv06!$E$17:$AK$483,22,FALSE)="Exempt",$T$4,IF(OR($A149="U401A",$A149="U401B"),$T$6,IF(AND($I149&gt;0,$L149=0),$T$7,ROUND($M149*$N$12,4))))))</f>
        <v>1.84E-2</v>
      </c>
      <c r="O149" s="88">
        <f t="shared" si="9"/>
        <v>264.41000000000003</v>
      </c>
      <c r="P149" s="103">
        <v>14412.8</v>
      </c>
      <c r="Q149" s="88">
        <f t="shared" si="10"/>
        <v>14677.21</v>
      </c>
    </row>
    <row r="150" spans="1:17" x14ac:dyDescent="0.2">
      <c r="A150" s="42" t="s">
        <v>465</v>
      </c>
      <c r="B150" s="43" t="s">
        <v>466</v>
      </c>
      <c r="C150" s="44" t="s">
        <v>465</v>
      </c>
      <c r="D150" s="45" t="s">
        <v>466</v>
      </c>
      <c r="E150" s="46" t="s">
        <v>467</v>
      </c>
      <c r="F150" s="47" t="s">
        <v>437</v>
      </c>
      <c r="G150" s="760">
        <v>28</v>
      </c>
      <c r="H150" s="745"/>
      <c r="I150" s="104">
        <v>498.99</v>
      </c>
      <c r="J150" s="104">
        <f>SUMIF(FY16EqPup!$E$17:$E$482,$E150,FY16EqPup!M$17:M$482)</f>
        <v>12.269999999999982</v>
      </c>
      <c r="K150" s="277">
        <f>SUMIF(FY16EqPup!$E$17:$E$482,$E150,FY16EqPup!N$17:N$482)</f>
        <v>1.0249999999999999</v>
      </c>
      <c r="L150" s="89">
        <f>SUMIF(FY16Finv06!$E$17:$E$483,$E150,FY16Finv06!$Y$17:$Y$483)</f>
        <v>14352.960000000001</v>
      </c>
      <c r="M150" s="714">
        <f t="shared" si="8"/>
        <v>0.33700000000000002</v>
      </c>
      <c r="N150" s="714">
        <f>IF($I150=0,0,IF($K150&gt;=$K$12,$T$5,IF(VLOOKUP($E150,FY16Finv06!$E$17:$AK$483,22,FALSE)="Exempt",$T$4,IF(OR($A150="U401A",$A150="U401B"),$T$6,IF(AND($I150&gt;0,$L150=0),$T$7,ROUND($M150*$N$12,4))))))</f>
        <v>1.8499999999999999E-2</v>
      </c>
      <c r="O150" s="89">
        <f t="shared" si="9"/>
        <v>265.52999999999997</v>
      </c>
      <c r="P150" s="104">
        <v>14389.01</v>
      </c>
      <c r="Q150" s="89">
        <f t="shared" si="10"/>
        <v>14654.54</v>
      </c>
    </row>
    <row r="151" spans="1:17" x14ac:dyDescent="0.2">
      <c r="A151" s="22" t="s">
        <v>196</v>
      </c>
      <c r="B151" s="37" t="s">
        <v>197</v>
      </c>
      <c r="C151" s="38" t="s">
        <v>196</v>
      </c>
      <c r="D151" s="24" t="s">
        <v>197</v>
      </c>
      <c r="E151" s="39" t="s">
        <v>198</v>
      </c>
      <c r="F151" s="40" t="s">
        <v>173</v>
      </c>
      <c r="G151" s="758">
        <v>9</v>
      </c>
      <c r="H151" s="745"/>
      <c r="I151" s="103">
        <v>280.7</v>
      </c>
      <c r="J151" s="103">
        <f>SUMIF(FY16EqPup!$E$17:$E$482,$E151,FY16EqPup!M$17:M$482)</f>
        <v>0</v>
      </c>
      <c r="K151" s="276">
        <f>SUMIF(FY16EqPup!$E$17:$E$482,$E151,FY16EqPup!N$17:N$482)</f>
        <v>1</v>
      </c>
      <c r="L151" s="88">
        <f>SUMIF(FY16Finv06!$E$17:$E$483,$E151,FY16Finv06!$Y$17:$Y$483)</f>
        <v>14346.77</v>
      </c>
      <c r="M151" s="712">
        <f t="shared" si="8"/>
        <v>0.33750000000000002</v>
      </c>
      <c r="N151" s="712">
        <f>IF($I151=0,0,IF($K151&gt;=$K$12,$T$5,IF(VLOOKUP($E151,FY16Finv06!$E$17:$AK$483,22,FALSE)="Exempt",$T$4,IF(OR($A151="U401A",$A151="U401B"),$T$6,IF(AND($I151&gt;0,$L151=0),$T$7,ROUND($M151*$N$12,4))))))</f>
        <v>1.8599999999999998E-2</v>
      </c>
      <c r="O151" s="88">
        <f t="shared" si="9"/>
        <v>266.85000000000002</v>
      </c>
      <c r="P151" s="103">
        <v>14356.75</v>
      </c>
      <c r="Q151" s="88">
        <f t="shared" si="10"/>
        <v>14623.6</v>
      </c>
    </row>
    <row r="152" spans="1:17" x14ac:dyDescent="0.2">
      <c r="A152" s="22" t="s">
        <v>708</v>
      </c>
      <c r="B152" s="37" t="s">
        <v>709</v>
      </c>
      <c r="C152" s="38" t="s">
        <v>708</v>
      </c>
      <c r="D152" s="24" t="s">
        <v>709</v>
      </c>
      <c r="E152" s="39" t="s">
        <v>710</v>
      </c>
      <c r="F152" s="40" t="s">
        <v>471</v>
      </c>
      <c r="G152" s="758">
        <v>43</v>
      </c>
      <c r="H152" s="745"/>
      <c r="I152" s="103">
        <v>86.02</v>
      </c>
      <c r="J152" s="103">
        <f>SUMIF(FY16EqPup!$E$17:$E$482,$E152,FY16EqPup!M$17:M$482)</f>
        <v>13.259999999999991</v>
      </c>
      <c r="K152" s="276">
        <f>SUMIF(FY16EqPup!$E$17:$E$482,$E152,FY16EqPup!N$17:N$482)</f>
        <v>1.1819999999999999</v>
      </c>
      <c r="L152" s="88">
        <f>SUMIF(FY16Finv06!$E$17:$E$483,$E152,FY16Finv06!$Y$17:$Y$483)</f>
        <v>14328.64</v>
      </c>
      <c r="M152" s="712">
        <f t="shared" si="8"/>
        <v>0.3392</v>
      </c>
      <c r="N152" s="713" t="str">
        <f>IF($I152=0,0,IF($K152&gt;=$K$12,$T$5,IF(VLOOKUP($E152,FY16Finv06!$E$17:$AK$483,22,FALSE)="Exempt",$T$4,IF(OR($A152="U401A",$A152="U401B"),$T$6,IF(AND($I152&gt;0,$L152=0),$T$7,ROUND($M152*$N$12,4))))))</f>
        <v>phantoms ≥ 10%</v>
      </c>
      <c r="O152" s="103" t="str">
        <f t="shared" si="9"/>
        <v>na</v>
      </c>
      <c r="P152" s="103">
        <v>14349.76</v>
      </c>
      <c r="Q152" s="103" t="str">
        <f t="shared" si="10"/>
        <v>na</v>
      </c>
    </row>
    <row r="153" spans="1:17" x14ac:dyDescent="0.2">
      <c r="A153" s="22" t="s">
        <v>711</v>
      </c>
      <c r="B153" s="37" t="s">
        <v>712</v>
      </c>
      <c r="C153" s="38" t="s">
        <v>711</v>
      </c>
      <c r="D153" s="24" t="s">
        <v>712</v>
      </c>
      <c r="E153" s="39" t="s">
        <v>713</v>
      </c>
      <c r="F153" s="40" t="s">
        <v>471</v>
      </c>
      <c r="G153" s="758">
        <v>45</v>
      </c>
      <c r="H153" s="745"/>
      <c r="I153" s="103">
        <v>992.33</v>
      </c>
      <c r="J153" s="103">
        <f>SUMIF(FY16EqPup!$E$17:$E$482,$E153,FY16EqPup!M$17:M$482)</f>
        <v>0</v>
      </c>
      <c r="K153" s="276">
        <f>SUMIF(FY16EqPup!$E$17:$E$482,$E153,FY16EqPup!N$17:N$482)</f>
        <v>1</v>
      </c>
      <c r="L153" s="88">
        <f>SUMIF(FY16Finv06!$E$17:$E$483,$E153,FY16Finv06!$Y$17:$Y$483)</f>
        <v>14323.869999999999</v>
      </c>
      <c r="M153" s="712">
        <f t="shared" si="8"/>
        <v>0.3397</v>
      </c>
      <c r="N153" s="712">
        <f>IF($I153=0,0,IF($K153&gt;=$K$12,$T$5,IF(VLOOKUP($E153,FY16Finv06!$E$17:$AK$483,22,FALSE)="Exempt",$T$4,IF(OR($A153="U401A",$A153="U401B"),$T$6,IF(AND($I153&gt;0,$L153=0),$T$7,ROUND($M153*$N$12,4))))))</f>
        <v>1.8700000000000001E-2</v>
      </c>
      <c r="O153" s="88">
        <f t="shared" si="9"/>
        <v>267.86</v>
      </c>
      <c r="P153" s="103">
        <v>14863.33</v>
      </c>
      <c r="Q153" s="88">
        <f t="shared" si="10"/>
        <v>15131.19</v>
      </c>
    </row>
    <row r="154" spans="1:17" x14ac:dyDescent="0.2">
      <c r="A154" s="71" t="s">
        <v>243</v>
      </c>
      <c r="B154" s="72" t="s">
        <v>244</v>
      </c>
      <c r="C154" s="60" t="s">
        <v>243</v>
      </c>
      <c r="D154" s="61" t="s">
        <v>244</v>
      </c>
      <c r="E154" s="59" t="s">
        <v>245</v>
      </c>
      <c r="F154" s="62" t="s">
        <v>169</v>
      </c>
      <c r="G154" s="758">
        <v>13</v>
      </c>
      <c r="H154" s="745"/>
      <c r="I154" s="107">
        <v>1078.1400000000001</v>
      </c>
      <c r="J154" s="107">
        <f>SUMIF(FY16EqPup!$E$17:$E$482,$E154,FY16EqPup!M$17:M$482)</f>
        <v>7.0000000000163709E-2</v>
      </c>
      <c r="K154" s="280">
        <f>SUMIF(FY16EqPup!$E$17:$E$482,$E154,FY16EqPup!N$17:N$482)</f>
        <v>1</v>
      </c>
      <c r="L154" s="92">
        <f>SUMIF(FY16Finv06!$E$17:$E$483,$E154,FY16Finv06!$Y$17:$Y$483)</f>
        <v>14315.15</v>
      </c>
      <c r="M154" s="719">
        <f t="shared" si="8"/>
        <v>0.34050000000000002</v>
      </c>
      <c r="N154" s="719">
        <f>IF($I154=0,0,IF($K154&gt;=$K$12,$T$5,IF(VLOOKUP($E154,FY16Finv06!$E$17:$AK$483,22,FALSE)="Exempt",$T$4,IF(OR($A154="U401A",$A154="U401B"),$T$6,IF(AND($I154&gt;0,$L154=0),$T$7,ROUND($M154*$N$12,4))))))</f>
        <v>1.8700000000000001E-2</v>
      </c>
      <c r="O154" s="92">
        <f t="shared" si="9"/>
        <v>267.69</v>
      </c>
      <c r="P154" s="107">
        <v>14447.89</v>
      </c>
      <c r="Q154" s="92">
        <f t="shared" si="10"/>
        <v>14715.58</v>
      </c>
    </row>
    <row r="155" spans="1:17" x14ac:dyDescent="0.2">
      <c r="A155" s="22" t="s">
        <v>645</v>
      </c>
      <c r="B155" s="37" t="s">
        <v>646</v>
      </c>
      <c r="C155" s="38" t="s">
        <v>645</v>
      </c>
      <c r="D155" s="24" t="s">
        <v>646</v>
      </c>
      <c r="E155" s="39" t="s">
        <v>647</v>
      </c>
      <c r="F155" s="40" t="s">
        <v>74</v>
      </c>
      <c r="G155" s="758">
        <v>37</v>
      </c>
      <c r="H155" s="745"/>
      <c r="I155" s="103">
        <v>299.06</v>
      </c>
      <c r="J155" s="103">
        <f>SUMIF(FY16EqPup!$E$17:$E$482,$E155,FY16EqPup!M$17:M$482)</f>
        <v>8.0799999999999841</v>
      </c>
      <c r="K155" s="276">
        <f>SUMIF(FY16EqPup!$E$17:$E$482,$E155,FY16EqPup!N$17:N$482)</f>
        <v>1.028</v>
      </c>
      <c r="L155" s="88">
        <f>SUMIF(FY16Finv06!$E$17:$E$483,$E155,FY16Finv06!$Y$17:$Y$483)</f>
        <v>14271.46</v>
      </c>
      <c r="M155" s="712">
        <f t="shared" si="8"/>
        <v>0.34460000000000002</v>
      </c>
      <c r="N155" s="712">
        <f>IF($I155=0,0,IF($K155&gt;=$K$12,$T$5,IF(VLOOKUP($E155,FY16Finv06!$E$17:$AK$483,22,FALSE)="Exempt",$T$4,IF(OR($A155="U401A",$A155="U401B"),$T$6,IF(AND($I155&gt;0,$L155=0),$T$7,ROUND($M155*$N$12,4))))))</f>
        <v>1.9E-2</v>
      </c>
      <c r="O155" s="88">
        <f t="shared" si="9"/>
        <v>271.16000000000003</v>
      </c>
      <c r="P155" s="103">
        <v>14945.17</v>
      </c>
      <c r="Q155" s="88">
        <f t="shared" si="10"/>
        <v>15216.33</v>
      </c>
    </row>
    <row r="156" spans="1:17" x14ac:dyDescent="0.2">
      <c r="A156" s="22" t="s">
        <v>806</v>
      </c>
      <c r="B156" s="37" t="s">
        <v>807</v>
      </c>
      <c r="C156" s="38" t="s">
        <v>806</v>
      </c>
      <c r="D156" s="24" t="s">
        <v>807</v>
      </c>
      <c r="E156" s="39" t="s">
        <v>808</v>
      </c>
      <c r="F156" s="40" t="s">
        <v>153</v>
      </c>
      <c r="G156" s="758">
        <v>50</v>
      </c>
      <c r="H156" s="745"/>
      <c r="I156" s="103">
        <v>138.56</v>
      </c>
      <c r="J156" s="103">
        <f>SUMIF(FY16EqPup!$E$17:$E$482,$E156,FY16EqPup!M$17:M$482)</f>
        <v>33.33</v>
      </c>
      <c r="K156" s="276">
        <f>SUMIF(FY16EqPup!$E$17:$E$482,$E156,FY16EqPup!N$17:N$482)</f>
        <v>1.3169999999999999</v>
      </c>
      <c r="L156" s="88">
        <f>SUMIF(FY16Finv06!$E$17:$E$483,$E156,FY16Finv06!$Y$17:$Y$483)</f>
        <v>14149.429999999998</v>
      </c>
      <c r="M156" s="712">
        <f t="shared" si="8"/>
        <v>0.35620000000000002</v>
      </c>
      <c r="N156" s="713" t="str">
        <f>IF($I156=0,0,IF($K156&gt;=$K$12,$T$5,IF(VLOOKUP($E156,FY16Finv06!$E$17:$AK$483,22,FALSE)="Exempt",$T$4,IF(OR($A156="U401A",$A156="U401B"),$T$6,IF(AND($I156&gt;0,$L156=0),$T$7,ROUND($M156*$N$12,4))))))</f>
        <v>phantoms ≥ 10%</v>
      </c>
      <c r="O156" s="103" t="str">
        <f t="shared" si="9"/>
        <v>na</v>
      </c>
      <c r="P156" s="103">
        <v>14158.55</v>
      </c>
      <c r="Q156" s="103" t="str">
        <f t="shared" si="10"/>
        <v>na</v>
      </c>
    </row>
    <row r="157" spans="1:17" x14ac:dyDescent="0.2">
      <c r="A157" s="71" t="s">
        <v>869</v>
      </c>
      <c r="B157" s="72" t="s">
        <v>870</v>
      </c>
      <c r="C157" s="60" t="s">
        <v>869</v>
      </c>
      <c r="D157" s="61" t="s">
        <v>870</v>
      </c>
      <c r="E157" s="59" t="s">
        <v>871</v>
      </c>
      <c r="F157" s="62" t="s">
        <v>169</v>
      </c>
      <c r="G157" s="758">
        <v>59</v>
      </c>
      <c r="H157" s="745"/>
      <c r="I157" s="107">
        <v>1213</v>
      </c>
      <c r="J157" s="107">
        <f>SUMIF(FY16EqPup!$E$17:$E$482,$E157,FY16EqPup!M$17:M$482)</f>
        <v>-7.999999999992724E-2</v>
      </c>
      <c r="K157" s="280">
        <f>SUMIF(FY16EqPup!$E$17:$E$482,$E157,FY16EqPup!N$17:N$482)</f>
        <v>1</v>
      </c>
      <c r="L157" s="92">
        <f>SUMIF(FY16Finv06!$E$17:$E$483,$E157,FY16Finv06!$Y$17:$Y$483)</f>
        <v>14139.64</v>
      </c>
      <c r="M157" s="719">
        <f t="shared" si="8"/>
        <v>0.35709999999999997</v>
      </c>
      <c r="N157" s="719">
        <f>IF($I157=0,0,IF($K157&gt;=$K$12,$T$5,IF(VLOOKUP($E157,FY16Finv06!$E$17:$AK$483,22,FALSE)="Exempt",$T$4,IF(OR($A157="U401A",$A157="U401B"),$T$6,IF(AND($I157&gt;0,$L157=0),$T$7,ROUND($M157*$N$12,4))))))</f>
        <v>1.9599999999999999E-2</v>
      </c>
      <c r="O157" s="92">
        <f t="shared" si="9"/>
        <v>277.14</v>
      </c>
      <c r="P157" s="107">
        <v>14314.32</v>
      </c>
      <c r="Q157" s="92">
        <f t="shared" si="10"/>
        <v>14591.46</v>
      </c>
    </row>
    <row r="158" spans="1:17" x14ac:dyDescent="0.2">
      <c r="A158" s="22" t="s">
        <v>199</v>
      </c>
      <c r="B158" s="37" t="s">
        <v>200</v>
      </c>
      <c r="C158" s="38" t="s">
        <v>199</v>
      </c>
      <c r="D158" s="24" t="s">
        <v>200</v>
      </c>
      <c r="E158" s="39" t="s">
        <v>201</v>
      </c>
      <c r="F158" s="40" t="s">
        <v>173</v>
      </c>
      <c r="G158" s="758">
        <v>9</v>
      </c>
      <c r="H158" s="745"/>
      <c r="I158" s="103">
        <v>310.63</v>
      </c>
      <c r="J158" s="103">
        <f>SUMIF(FY16EqPup!$E$17:$E$482,$E158,FY16EqPup!M$17:M$482)</f>
        <v>0</v>
      </c>
      <c r="K158" s="276">
        <f>SUMIF(FY16EqPup!$E$17:$E$482,$E158,FY16EqPup!N$17:N$482)</f>
        <v>1</v>
      </c>
      <c r="L158" s="88">
        <f>SUMIF(FY16Finv06!$E$17:$E$483,$E158,FY16Finv06!$Y$17:$Y$483)</f>
        <v>14125.380000000001</v>
      </c>
      <c r="M158" s="712">
        <f t="shared" si="8"/>
        <v>0.35849999999999999</v>
      </c>
      <c r="N158" s="712">
        <f>IF($I158=0,0,IF($K158&gt;=$K$12,$T$5,IF(VLOOKUP($E158,FY16Finv06!$E$17:$AK$483,22,FALSE)="Exempt",$T$4,IF(OR($A158="U401A",$A158="U401B"),$T$6,IF(AND($I158&gt;0,$L158=0),$T$7,ROUND($M158*$N$12,4))))))</f>
        <v>1.9699999999999999E-2</v>
      </c>
      <c r="O158" s="88">
        <f t="shared" si="9"/>
        <v>278.27</v>
      </c>
      <c r="P158" s="103">
        <v>14161.09</v>
      </c>
      <c r="Q158" s="88">
        <f t="shared" si="10"/>
        <v>14439.36</v>
      </c>
    </row>
    <row r="159" spans="1:17" x14ac:dyDescent="0.2">
      <c r="A159" s="22" t="s">
        <v>570</v>
      </c>
      <c r="B159" s="37" t="s">
        <v>571</v>
      </c>
      <c r="C159" s="38" t="s">
        <v>570</v>
      </c>
      <c r="D159" s="24" t="s">
        <v>571</v>
      </c>
      <c r="E159" s="39" t="s">
        <v>572</v>
      </c>
      <c r="F159" s="40" t="s">
        <v>497</v>
      </c>
      <c r="G159" s="758">
        <v>34</v>
      </c>
      <c r="H159" s="745"/>
      <c r="I159" s="103">
        <v>89.06</v>
      </c>
      <c r="J159" s="103">
        <f>SUMIF(FY16EqPup!$E$17:$E$482,$E159,FY16EqPup!M$17:M$482)</f>
        <v>-9.9999999999909051E-3</v>
      </c>
      <c r="K159" s="276">
        <f>SUMIF(FY16EqPup!$E$17:$E$482,$E159,FY16EqPup!N$17:N$482)</f>
        <v>1</v>
      </c>
      <c r="L159" s="88">
        <f>SUMIF(FY16Finv06!$E$17:$E$483,$E159,FY16Finv06!$Y$17:$Y$483)</f>
        <v>14123.400000000001</v>
      </c>
      <c r="M159" s="712">
        <f t="shared" si="8"/>
        <v>0.35870000000000002</v>
      </c>
      <c r="N159" s="712">
        <f>IF($I159=0,0,IF($K159&gt;=$K$12,$T$5,IF(VLOOKUP($E159,FY16Finv06!$E$17:$AK$483,22,FALSE)="Exempt",$T$4,IF(OR($A159="U401A",$A159="U401B"),$T$6,IF(AND($I159&gt;0,$L159=0),$T$7,ROUND($M159*$N$12,4))))))</f>
        <v>1.9699999999999999E-2</v>
      </c>
      <c r="O159" s="88">
        <f t="shared" si="9"/>
        <v>278.23</v>
      </c>
      <c r="P159" s="103">
        <v>14858.61</v>
      </c>
      <c r="Q159" s="88">
        <f t="shared" si="10"/>
        <v>15136.84</v>
      </c>
    </row>
    <row r="160" spans="1:17" x14ac:dyDescent="0.2">
      <c r="A160" s="22" t="s">
        <v>627</v>
      </c>
      <c r="B160" s="37" t="s">
        <v>628</v>
      </c>
      <c r="C160" s="38" t="s">
        <v>627</v>
      </c>
      <c r="D160" s="24" t="s">
        <v>628</v>
      </c>
      <c r="E160" s="39" t="s">
        <v>629</v>
      </c>
      <c r="F160" s="40" t="s">
        <v>10</v>
      </c>
      <c r="G160" s="758">
        <v>36</v>
      </c>
      <c r="H160" s="745"/>
      <c r="I160" s="103">
        <v>65.569999999999993</v>
      </c>
      <c r="J160" s="103">
        <f>SUMIF(FY16EqPup!$E$17:$E$482,$E160,FY16EqPup!M$17:M$482)</f>
        <v>2.9199999999999946</v>
      </c>
      <c r="K160" s="276">
        <f>SUMIF(FY16EqPup!$E$17:$E$482,$E160,FY16EqPup!N$17:N$482)</f>
        <v>1.0469999999999999</v>
      </c>
      <c r="L160" s="88">
        <f>SUMIF(FY16Finv06!$E$17:$E$483,$E160,FY16Finv06!$Y$17:$Y$483)</f>
        <v>14113.63</v>
      </c>
      <c r="M160" s="712">
        <f t="shared" si="8"/>
        <v>0.35959999999999998</v>
      </c>
      <c r="N160" s="712">
        <f>IF($I160=0,0,IF($K160&gt;=$K$12,$T$5,IF(VLOOKUP($E160,FY16Finv06!$E$17:$AK$483,22,FALSE)="Exempt",$T$4,IF(OR($A160="U401A",$A160="U401B"),$T$6,IF(AND($I160&gt;0,$L160=0),$T$7,ROUND($M160*$N$12,4))))))</f>
        <v>1.9800000000000002E-2</v>
      </c>
      <c r="O160" s="88">
        <f t="shared" si="9"/>
        <v>279.45</v>
      </c>
      <c r="P160" s="103">
        <v>14118.5</v>
      </c>
      <c r="Q160" s="88">
        <f t="shared" si="10"/>
        <v>14397.95</v>
      </c>
    </row>
    <row r="161" spans="1:17" x14ac:dyDescent="0.2">
      <c r="A161" s="22" t="s">
        <v>374</v>
      </c>
      <c r="B161" s="37" t="s">
        <v>375</v>
      </c>
      <c r="C161" s="38" t="s">
        <v>374</v>
      </c>
      <c r="D161" s="24" t="s">
        <v>375</v>
      </c>
      <c r="E161" s="39" t="s">
        <v>376</v>
      </c>
      <c r="F161" s="40" t="s">
        <v>337</v>
      </c>
      <c r="G161" s="758">
        <v>23</v>
      </c>
      <c r="H161" s="745"/>
      <c r="I161" s="103">
        <v>324.18</v>
      </c>
      <c r="J161" s="103">
        <f>SUMIF(FY16EqPup!$E$17:$E$482,$E161,FY16EqPup!M$17:M$482)</f>
        <v>0</v>
      </c>
      <c r="K161" s="276">
        <f>SUMIF(FY16EqPup!$E$17:$E$482,$E161,FY16EqPup!N$17:N$482)</f>
        <v>1</v>
      </c>
      <c r="L161" s="88">
        <f>SUMIF(FY16Finv06!$E$17:$E$483,$E161,FY16Finv06!$Y$17:$Y$483)</f>
        <v>14079.65</v>
      </c>
      <c r="M161" s="712">
        <f t="shared" si="8"/>
        <v>0.3629</v>
      </c>
      <c r="N161" s="712">
        <f>IF($I161=0,0,IF($K161&gt;=$K$12,$T$5,IF(VLOOKUP($E161,FY16Finv06!$E$17:$AK$483,22,FALSE)="Exempt",$T$4,IF(OR($A161="U401A",$A161="U401B"),$T$6,IF(AND($I161&gt;0,$L161=0),$T$7,ROUND($M161*$N$12,4))))))</f>
        <v>0.02</v>
      </c>
      <c r="O161" s="88">
        <f t="shared" si="9"/>
        <v>281.58999999999997</v>
      </c>
      <c r="P161" s="103">
        <v>14101.71</v>
      </c>
      <c r="Q161" s="88">
        <f t="shared" si="10"/>
        <v>14383.3</v>
      </c>
    </row>
    <row r="162" spans="1:17" x14ac:dyDescent="0.2">
      <c r="A162" s="22" t="s">
        <v>601</v>
      </c>
      <c r="B162" s="37" t="s">
        <v>602</v>
      </c>
      <c r="C162" s="38" t="s">
        <v>601</v>
      </c>
      <c r="D162" s="24" t="s">
        <v>602</v>
      </c>
      <c r="E162" s="39" t="s">
        <v>603</v>
      </c>
      <c r="F162" s="40" t="s">
        <v>173</v>
      </c>
      <c r="G162" s="758">
        <v>35</v>
      </c>
      <c r="H162" s="745"/>
      <c r="I162" s="103">
        <v>256.18</v>
      </c>
      <c r="J162" s="103">
        <f>SUMIF(FY16EqPup!$E$17:$E$482,$E162,FY16EqPup!M$17:M$482)</f>
        <v>-9.9999999999909051E-3</v>
      </c>
      <c r="K162" s="276">
        <f>SUMIF(FY16EqPup!$E$17:$E$482,$E162,FY16EqPup!N$17:N$482)</f>
        <v>1</v>
      </c>
      <c r="L162" s="88">
        <f>SUMIF(FY16Finv06!$E$17:$E$483,$E162,FY16Finv06!$Y$17:$Y$483)</f>
        <v>14073.83</v>
      </c>
      <c r="M162" s="712">
        <f t="shared" si="8"/>
        <v>0.36349999999999999</v>
      </c>
      <c r="N162" s="712">
        <f>IF($I162=0,0,IF($K162&gt;=$K$12,$T$5,IF(VLOOKUP($E162,FY16Finv06!$E$17:$AK$483,22,FALSE)="Exempt",$T$4,IF(OR($A162="U401A",$A162="U401B"),$T$6,IF(AND($I162&gt;0,$L162=0),$T$7,ROUND($M162*$N$12,4))))))</f>
        <v>0.02</v>
      </c>
      <c r="O162" s="88">
        <f t="shared" si="9"/>
        <v>281.48</v>
      </c>
      <c r="P162" s="103">
        <v>14123.19</v>
      </c>
      <c r="Q162" s="88">
        <f t="shared" si="10"/>
        <v>14404.67</v>
      </c>
    </row>
    <row r="163" spans="1:17" x14ac:dyDescent="0.2">
      <c r="A163" s="22" t="s">
        <v>52</v>
      </c>
      <c r="B163" s="37" t="s">
        <v>53</v>
      </c>
      <c r="C163" s="38" t="s">
        <v>52</v>
      </c>
      <c r="D163" s="24" t="s">
        <v>54</v>
      </c>
      <c r="E163" s="39" t="s">
        <v>55</v>
      </c>
      <c r="F163" s="40" t="s">
        <v>10</v>
      </c>
      <c r="G163" s="758">
        <v>3</v>
      </c>
      <c r="H163" s="745"/>
      <c r="I163" s="103">
        <v>415.12</v>
      </c>
      <c r="J163" s="103">
        <f>SUMIF(FY16EqPup!$E$17:$E$482,$E163,FY16EqPup!M$17:M$482)</f>
        <v>4.0000000000020464E-2</v>
      </c>
      <c r="K163" s="276">
        <f>SUMIF(FY16EqPup!$E$17:$E$482,$E163,FY16EqPup!N$17:N$482)</f>
        <v>1</v>
      </c>
      <c r="L163" s="88">
        <f>SUMIF(FY16Finv06!$E$17:$E$483,$E163,FY16Finv06!$Y$17:$Y$483)</f>
        <v>14070.16</v>
      </c>
      <c r="M163" s="712">
        <f t="shared" si="8"/>
        <v>0.36380000000000001</v>
      </c>
      <c r="N163" s="712">
        <f>IF($I163=0,0,IF($K163&gt;=$K$12,$T$5,IF(VLOOKUP($E163,FY16Finv06!$E$17:$AK$483,22,FALSE)="Exempt",$T$4,IF(OR($A163="U401A",$A163="U401B"),$T$6,IF(AND($I163&gt;0,$L163=0),$T$7,ROUND($M163*$N$12,4))))))</f>
        <v>0.02</v>
      </c>
      <c r="O163" s="88">
        <f t="shared" si="9"/>
        <v>281.39999999999998</v>
      </c>
      <c r="P163" s="103">
        <v>14498.26</v>
      </c>
      <c r="Q163" s="88">
        <f t="shared" si="10"/>
        <v>14779.66</v>
      </c>
    </row>
    <row r="164" spans="1:17" x14ac:dyDescent="0.2">
      <c r="A164" s="22" t="s">
        <v>289</v>
      </c>
      <c r="B164" s="37" t="s">
        <v>290</v>
      </c>
      <c r="C164" s="38" t="s">
        <v>289</v>
      </c>
      <c r="D164" s="24" t="s">
        <v>290</v>
      </c>
      <c r="E164" s="39" t="s">
        <v>291</v>
      </c>
      <c r="F164" s="40" t="s">
        <v>173</v>
      </c>
      <c r="G164" s="758">
        <v>18</v>
      </c>
      <c r="H164" s="745"/>
      <c r="I164" s="103">
        <v>90.13</v>
      </c>
      <c r="J164" s="103">
        <f>SUMIF(FY16EqPup!$E$17:$E$482,$E164,FY16EqPup!M$17:M$482)</f>
        <v>0</v>
      </c>
      <c r="K164" s="276">
        <f>SUMIF(FY16EqPup!$E$17:$E$482,$E164,FY16EqPup!N$17:N$482)</f>
        <v>1</v>
      </c>
      <c r="L164" s="88">
        <f>SUMIF(FY16Finv06!$E$17:$E$483,$E164,FY16Finv06!$Y$17:$Y$483)</f>
        <v>14056.65</v>
      </c>
      <c r="M164" s="712">
        <f t="shared" si="8"/>
        <v>0.36520000000000002</v>
      </c>
      <c r="N164" s="713" t="str">
        <f>IF($I164=0,0,IF($K164&gt;=$K$12,$T$5,IF(VLOOKUP($E164,FY16Finv06!$E$17:$AK$483,22,FALSE)="Exempt",$T$4,IF(OR($A164="U401A",$A164="U401B"),$T$6,IF(AND($I164&gt;0,$L164=0),$T$7,ROUND($M164*$N$12,4))))))</f>
        <v>Exempt tuition pk-12</v>
      </c>
      <c r="O164" s="88" t="str">
        <f t="shared" si="9"/>
        <v>na</v>
      </c>
      <c r="P164" s="103">
        <v>14056.65</v>
      </c>
      <c r="Q164" s="88" t="str">
        <f t="shared" si="10"/>
        <v>na</v>
      </c>
    </row>
    <row r="165" spans="1:17" x14ac:dyDescent="0.2">
      <c r="A165" s="22" t="s">
        <v>430</v>
      </c>
      <c r="B165" s="37" t="s">
        <v>431</v>
      </c>
      <c r="C165" s="38" t="s">
        <v>430</v>
      </c>
      <c r="D165" s="24" t="s">
        <v>431</v>
      </c>
      <c r="E165" s="39" t="s">
        <v>432</v>
      </c>
      <c r="F165" s="40" t="s">
        <v>405</v>
      </c>
      <c r="G165" s="758">
        <v>26</v>
      </c>
      <c r="H165" s="745"/>
      <c r="I165" s="103">
        <v>703.13</v>
      </c>
      <c r="J165" s="103">
        <f>SUMIF(FY16EqPup!$E$17:$E$482,$E165,FY16EqPup!M$17:M$482)</f>
        <v>0</v>
      </c>
      <c r="K165" s="276">
        <f>SUMIF(FY16EqPup!$E$17:$E$482,$E165,FY16EqPup!N$17:N$482)</f>
        <v>1</v>
      </c>
      <c r="L165" s="88">
        <f>SUMIF(FY16Finv06!$E$17:$E$483,$E165,FY16Finv06!$Y$17:$Y$483)</f>
        <v>14040.39</v>
      </c>
      <c r="M165" s="712">
        <f t="shared" si="8"/>
        <v>0.36670000000000003</v>
      </c>
      <c r="N165" s="712">
        <f>IF($I165=0,0,IF($K165&gt;=$K$12,$T$5,IF(VLOOKUP($E165,FY16Finv06!$E$17:$AK$483,22,FALSE)="Exempt",$T$4,IF(OR($A165="U401A",$A165="U401B"),$T$6,IF(AND($I165&gt;0,$L165=0),$T$7,ROUND($M165*$N$12,4))))))</f>
        <v>2.0199999999999999E-2</v>
      </c>
      <c r="O165" s="88">
        <f t="shared" si="9"/>
        <v>283.62</v>
      </c>
      <c r="P165" s="103">
        <v>14306.64</v>
      </c>
      <c r="Q165" s="88">
        <f t="shared" si="10"/>
        <v>14590.26</v>
      </c>
    </row>
    <row r="166" spans="1:17" x14ac:dyDescent="0.2">
      <c r="A166" s="22" t="s">
        <v>398</v>
      </c>
      <c r="B166" s="37" t="s">
        <v>399</v>
      </c>
      <c r="C166" s="38" t="s">
        <v>398</v>
      </c>
      <c r="D166" s="24" t="s">
        <v>400</v>
      </c>
      <c r="E166" s="39" t="s">
        <v>401</v>
      </c>
      <c r="F166" s="40" t="s">
        <v>389</v>
      </c>
      <c r="G166" s="758">
        <v>24</v>
      </c>
      <c r="H166" s="745"/>
      <c r="I166" s="103">
        <v>201.98</v>
      </c>
      <c r="J166" s="103">
        <f>SUMIF(FY16EqPup!$E$17:$E$482,$E166,FY16EqPup!M$17:M$482)</f>
        <v>11.810000000000002</v>
      </c>
      <c r="K166" s="276">
        <f>SUMIF(FY16EqPup!$E$17:$E$482,$E166,FY16EqPup!N$17:N$482)</f>
        <v>1.0620000000000001</v>
      </c>
      <c r="L166" s="88">
        <f>SUMIF(FY16Finv06!$E$17:$E$483,$E166,FY16Finv06!$Y$17:$Y$483)</f>
        <v>14026.49</v>
      </c>
      <c r="M166" s="712">
        <f t="shared" si="8"/>
        <v>0.36809999999999998</v>
      </c>
      <c r="N166" s="712">
        <f>IF($I166=0,0,IF($K166&gt;=$K$12,$T$5,IF(VLOOKUP($E166,FY16Finv06!$E$17:$AK$483,22,FALSE)="Exempt",$T$4,IF(OR($A166="U401A",$A166="U401B"),$T$6,IF(AND($I166&gt;0,$L166=0),$T$7,ROUND($M166*$N$12,4))))))</f>
        <v>2.0199999999999999E-2</v>
      </c>
      <c r="O166" s="88">
        <f t="shared" si="9"/>
        <v>283.33999999999997</v>
      </c>
      <c r="P166" s="103">
        <v>14632.73</v>
      </c>
      <c r="Q166" s="88">
        <f t="shared" si="10"/>
        <v>14916.07</v>
      </c>
    </row>
    <row r="167" spans="1:17" x14ac:dyDescent="0.2">
      <c r="A167" s="22" t="s">
        <v>412</v>
      </c>
      <c r="B167" s="37" t="s">
        <v>413</v>
      </c>
      <c r="C167" s="38" t="s">
        <v>412</v>
      </c>
      <c r="D167" s="24" t="s">
        <v>413</v>
      </c>
      <c r="E167" s="39" t="s">
        <v>414</v>
      </c>
      <c r="F167" s="40" t="s">
        <v>405</v>
      </c>
      <c r="G167" s="758">
        <v>25</v>
      </c>
      <c r="H167" s="745"/>
      <c r="I167" s="103">
        <v>224.86</v>
      </c>
      <c r="J167" s="103">
        <f>SUMIF(FY16EqPup!$E$17:$E$482,$E167,FY16EqPup!M$17:M$482)</f>
        <v>-1.999999999998181E-2</v>
      </c>
      <c r="K167" s="276">
        <f>SUMIF(FY16EqPup!$E$17:$E$482,$E167,FY16EqPup!N$17:N$482)</f>
        <v>1</v>
      </c>
      <c r="L167" s="88">
        <f>SUMIF(FY16Finv06!$E$17:$E$483,$E167,FY16Finv06!$Y$17:$Y$483)</f>
        <v>14012.34</v>
      </c>
      <c r="M167" s="712">
        <f t="shared" si="8"/>
        <v>0.3695</v>
      </c>
      <c r="N167" s="712">
        <f>IF($I167=0,0,IF($K167&gt;=$K$12,$T$5,IF(VLOOKUP($E167,FY16Finv06!$E$17:$AK$483,22,FALSE)="Exempt",$T$4,IF(OR($A167="U401A",$A167="U401B"),$T$6,IF(AND($I167&gt;0,$L167=0),$T$7,ROUND($M167*$N$12,4))))))</f>
        <v>2.0299999999999999E-2</v>
      </c>
      <c r="O167" s="88">
        <f t="shared" si="9"/>
        <v>284.45</v>
      </c>
      <c r="P167" s="103">
        <v>14141.67</v>
      </c>
      <c r="Q167" s="88">
        <f t="shared" si="10"/>
        <v>14426.12</v>
      </c>
    </row>
    <row r="168" spans="1:17" x14ac:dyDescent="0.2">
      <c r="A168" s="22" t="s">
        <v>705</v>
      </c>
      <c r="B168" s="37" t="s">
        <v>706</v>
      </c>
      <c r="C168" s="38" t="s">
        <v>705</v>
      </c>
      <c r="D168" s="24" t="s">
        <v>706</v>
      </c>
      <c r="E168" s="39" t="s">
        <v>707</v>
      </c>
      <c r="F168" s="40" t="s">
        <v>471</v>
      </c>
      <c r="G168" s="758">
        <v>43</v>
      </c>
      <c r="H168" s="745"/>
      <c r="I168" s="103">
        <v>594.78</v>
      </c>
      <c r="J168" s="103">
        <f>SUMIF(FY16EqPup!$E$17:$E$482,$E168,FY16EqPup!M$17:M$482)</f>
        <v>3.7699999999999818</v>
      </c>
      <c r="K168" s="276">
        <f>SUMIF(FY16EqPup!$E$17:$E$482,$E168,FY16EqPup!N$17:N$482)</f>
        <v>1.006</v>
      </c>
      <c r="L168" s="88">
        <f>SUMIF(FY16Finv06!$E$17:$E$483,$E168,FY16Finv06!$Y$17:$Y$483)</f>
        <v>13900.35</v>
      </c>
      <c r="M168" s="712">
        <f t="shared" si="8"/>
        <v>0.3805</v>
      </c>
      <c r="N168" s="712">
        <f>IF($I168=0,0,IF($K168&gt;=$K$12,$T$5,IF(VLOOKUP($E168,FY16Finv06!$E$17:$AK$483,22,FALSE)="Exempt",$T$4,IF(OR($A168="U401A",$A168="U401B"),$T$6,IF(AND($I168&gt;0,$L168=0),$T$7,ROUND($M168*$N$12,4))))))</f>
        <v>2.0899999999999998E-2</v>
      </c>
      <c r="O168" s="88">
        <f t="shared" si="9"/>
        <v>290.52</v>
      </c>
      <c r="P168" s="103">
        <v>13909.18</v>
      </c>
      <c r="Q168" s="88">
        <f t="shared" si="10"/>
        <v>14199.7</v>
      </c>
    </row>
    <row r="169" spans="1:17" x14ac:dyDescent="0.2">
      <c r="A169" s="22" t="s">
        <v>178</v>
      </c>
      <c r="B169" s="37" t="s">
        <v>179</v>
      </c>
      <c r="C169" s="38" t="s">
        <v>178</v>
      </c>
      <c r="D169" s="24" t="s">
        <v>179</v>
      </c>
      <c r="E169" s="39" t="s">
        <v>180</v>
      </c>
      <c r="F169" s="40" t="s">
        <v>173</v>
      </c>
      <c r="G169" s="758">
        <v>8</v>
      </c>
      <c r="H169" s="745"/>
      <c r="I169" s="103">
        <v>731.36</v>
      </c>
      <c r="J169" s="103">
        <f>SUMIF(FY16EqPup!$E$17:$E$482,$E169,FY16EqPup!M$17:M$482)</f>
        <v>0</v>
      </c>
      <c r="K169" s="276">
        <f>SUMIF(FY16EqPup!$E$17:$E$482,$E169,FY16EqPup!N$17:N$482)</f>
        <v>1</v>
      </c>
      <c r="L169" s="88">
        <f>SUMIF(FY16Finv06!$E$17:$E$483,$E169,FY16Finv06!$Y$17:$Y$483)</f>
        <v>13897.82</v>
      </c>
      <c r="M169" s="712">
        <f t="shared" si="8"/>
        <v>0.38080000000000003</v>
      </c>
      <c r="N169" s="712">
        <f>IF($I169=0,0,IF($K169&gt;=$K$12,$T$5,IF(VLOOKUP($E169,FY16Finv06!$E$17:$AK$483,22,FALSE)="Exempt",$T$4,IF(OR($A169="U401A",$A169="U401B"),$T$6,IF(AND($I169&gt;0,$L169=0),$T$7,ROUND($M169*$N$12,4))))))</f>
        <v>2.0899999999999998E-2</v>
      </c>
      <c r="O169" s="88">
        <f t="shared" si="9"/>
        <v>290.45999999999998</v>
      </c>
      <c r="P169" s="103">
        <v>13897.82</v>
      </c>
      <c r="Q169" s="88">
        <f t="shared" si="10"/>
        <v>14188.28</v>
      </c>
    </row>
    <row r="170" spans="1:17" x14ac:dyDescent="0.2">
      <c r="A170" s="22" t="s">
        <v>11</v>
      </c>
      <c r="B170" s="37" t="s">
        <v>12</v>
      </c>
      <c r="C170" s="38" t="s">
        <v>11</v>
      </c>
      <c r="D170" s="24" t="s">
        <v>12</v>
      </c>
      <c r="E170" s="39" t="s">
        <v>13</v>
      </c>
      <c r="F170" s="40" t="s">
        <v>10</v>
      </c>
      <c r="G170" s="758">
        <v>1</v>
      </c>
      <c r="H170" s="745"/>
      <c r="I170" s="103">
        <v>121.32</v>
      </c>
      <c r="J170" s="103">
        <f>SUMIF(FY16EqPup!$E$17:$E$482,$E170,FY16EqPup!M$17:M$482)</f>
        <v>9.9999999999909051E-3</v>
      </c>
      <c r="K170" s="276">
        <f>SUMIF(FY16EqPup!$E$17:$E$482,$E170,FY16EqPup!N$17:N$482)</f>
        <v>1</v>
      </c>
      <c r="L170" s="88">
        <f>SUMIF(FY16Finv06!$E$17:$E$483,$E170,FY16Finv06!$Y$17:$Y$483)</f>
        <v>13890.089999999998</v>
      </c>
      <c r="M170" s="712">
        <f t="shared" si="8"/>
        <v>0.38150000000000001</v>
      </c>
      <c r="N170" s="712">
        <f>IF($I170=0,0,IF($K170&gt;=$K$12,$T$5,IF(VLOOKUP($E170,FY16Finv06!$E$17:$AK$483,22,FALSE)="Exempt",$T$4,IF(OR($A170="U401A",$A170="U401B"),$T$6,IF(AND($I170&gt;0,$L170=0),$T$7,ROUND($M170*$N$12,4))))))</f>
        <v>2.1000000000000001E-2</v>
      </c>
      <c r="O170" s="88">
        <f t="shared" si="9"/>
        <v>291.69</v>
      </c>
      <c r="P170" s="103">
        <v>14904.21</v>
      </c>
      <c r="Q170" s="88">
        <f t="shared" si="10"/>
        <v>15195.9</v>
      </c>
    </row>
    <row r="171" spans="1:17" x14ac:dyDescent="0.2">
      <c r="A171" s="22" t="s">
        <v>255</v>
      </c>
      <c r="B171" s="37" t="s">
        <v>256</v>
      </c>
      <c r="C171" s="38" t="s">
        <v>255</v>
      </c>
      <c r="D171" s="24" t="s">
        <v>256</v>
      </c>
      <c r="E171" s="39" t="s">
        <v>257</v>
      </c>
      <c r="F171" s="40" t="s">
        <v>169</v>
      </c>
      <c r="G171" s="758">
        <v>14</v>
      </c>
      <c r="H171" s="745"/>
      <c r="I171" s="103">
        <v>529.07000000000005</v>
      </c>
      <c r="J171" s="103">
        <f>SUMIF(FY16EqPup!$E$17:$E$482,$E171,FY16EqPup!M$17:M$482)</f>
        <v>2.0000000000095497E-2</v>
      </c>
      <c r="K171" s="276">
        <f>SUMIF(FY16EqPup!$E$17:$E$482,$E171,FY16EqPup!N$17:N$482)</f>
        <v>1</v>
      </c>
      <c r="L171" s="88">
        <f>SUMIF(FY16Finv06!$E$17:$E$483,$E171,FY16Finv06!$Y$17:$Y$483)</f>
        <v>13868.99</v>
      </c>
      <c r="M171" s="712">
        <f t="shared" si="8"/>
        <v>0.3836</v>
      </c>
      <c r="N171" s="712">
        <f>IF($I171=0,0,IF($K171&gt;=$K$12,$T$5,IF(VLOOKUP($E171,FY16Finv06!$E$17:$AK$483,22,FALSE)="Exempt",$T$4,IF(OR($A171="U401A",$A171="U401B"),$T$6,IF(AND($I171&gt;0,$L171=0),$T$7,ROUND($M171*$N$12,4))))))</f>
        <v>2.1100000000000001E-2</v>
      </c>
      <c r="O171" s="88">
        <f t="shared" si="9"/>
        <v>292.64</v>
      </c>
      <c r="P171" s="103">
        <v>14489.97</v>
      </c>
      <c r="Q171" s="88">
        <f t="shared" si="10"/>
        <v>14782.61</v>
      </c>
    </row>
    <row r="172" spans="1:17" x14ac:dyDescent="0.2">
      <c r="A172" s="22" t="s">
        <v>459</v>
      </c>
      <c r="B172" s="37" t="s">
        <v>460</v>
      </c>
      <c r="C172" s="38" t="s">
        <v>459</v>
      </c>
      <c r="D172" s="24" t="s">
        <v>460</v>
      </c>
      <c r="E172" s="39" t="s">
        <v>461</v>
      </c>
      <c r="F172" s="40" t="s">
        <v>437</v>
      </c>
      <c r="G172" s="758">
        <v>28</v>
      </c>
      <c r="H172" s="745"/>
      <c r="I172" s="103">
        <v>67.81</v>
      </c>
      <c r="J172" s="103">
        <f>SUMIF(FY16EqPup!$E$17:$E$482,$E172,FY16EqPup!M$17:M$482)</f>
        <v>9.4600000000000009</v>
      </c>
      <c r="K172" s="276">
        <f>SUMIF(FY16EqPup!$E$17:$E$482,$E172,FY16EqPup!N$17:N$482)</f>
        <v>1.1619999999999999</v>
      </c>
      <c r="L172" s="88">
        <f>SUMIF(FY16Finv06!$E$17:$E$483,$E172,FY16Finv06!$Y$17:$Y$483)</f>
        <v>13868.69</v>
      </c>
      <c r="M172" s="712">
        <f t="shared" si="8"/>
        <v>0.38369999999999999</v>
      </c>
      <c r="N172" s="713" t="str">
        <f>IF($I172=0,0,IF($K172&gt;=$K$12,$T$5,IF(VLOOKUP($E172,FY16Finv06!$E$17:$AK$483,22,FALSE)="Exempt",$T$4,IF(OR($A172="U401A",$A172="U401B"),$T$6,IF(AND($I172&gt;0,$L172=0),$T$7,ROUND($M172*$N$12,4))))))</f>
        <v>phantoms ≥ 10%</v>
      </c>
      <c r="O172" s="103" t="str">
        <f t="shared" si="9"/>
        <v>na</v>
      </c>
      <c r="P172" s="103">
        <v>13868.69</v>
      </c>
      <c r="Q172" s="103" t="str">
        <f t="shared" si="10"/>
        <v>na</v>
      </c>
    </row>
    <row r="173" spans="1:17" x14ac:dyDescent="0.2">
      <c r="A173" s="42" t="s">
        <v>911</v>
      </c>
      <c r="B173" s="43" t="s">
        <v>912</v>
      </c>
      <c r="C173" s="44" t="s">
        <v>911</v>
      </c>
      <c r="D173" s="45" t="s">
        <v>912</v>
      </c>
      <c r="E173" s="46" t="s">
        <v>913</v>
      </c>
      <c r="F173" s="47" t="s">
        <v>153</v>
      </c>
      <c r="G173" s="760">
        <v>63</v>
      </c>
      <c r="H173" s="745"/>
      <c r="I173" s="104">
        <v>342.54</v>
      </c>
      <c r="J173" s="104">
        <f>SUMIF(FY16EqPup!$E$17:$E$482,$E173,FY16EqPup!M$17:M$482)</f>
        <v>4.0200000000000387</v>
      </c>
      <c r="K173" s="277">
        <f>SUMIF(FY16EqPup!$E$17:$E$482,$E173,FY16EqPup!N$17:N$482)</f>
        <v>1.012</v>
      </c>
      <c r="L173" s="89">
        <f>SUMIF(FY16Finv06!$E$17:$E$483,$E173,FY16Finv06!$Y$17:$Y$483)</f>
        <v>13868.31</v>
      </c>
      <c r="M173" s="714">
        <f t="shared" si="8"/>
        <v>0.38369999999999999</v>
      </c>
      <c r="N173" s="714">
        <f>IF($I173=0,0,IF($K173&gt;=$K$12,$T$5,IF(VLOOKUP($E173,FY16Finv06!$E$17:$AK$483,22,FALSE)="Exempt",$T$4,IF(OR($A173="U401A",$A173="U401B"),$T$6,IF(AND($I173&gt;0,$L173=0),$T$7,ROUND($M173*$N$12,4))))))</f>
        <v>2.1100000000000001E-2</v>
      </c>
      <c r="O173" s="89">
        <f t="shared" si="9"/>
        <v>292.62</v>
      </c>
      <c r="P173" s="104">
        <v>13896.43</v>
      </c>
      <c r="Q173" s="89">
        <f t="shared" si="10"/>
        <v>14189.05</v>
      </c>
    </row>
    <row r="174" spans="1:17" x14ac:dyDescent="0.2">
      <c r="A174" s="22" t="s">
        <v>270</v>
      </c>
      <c r="B174" s="37" t="s">
        <v>271</v>
      </c>
      <c r="C174" s="38" t="s">
        <v>270</v>
      </c>
      <c r="D174" s="24" t="s">
        <v>271</v>
      </c>
      <c r="E174" s="39" t="s">
        <v>272</v>
      </c>
      <c r="F174" s="40" t="s">
        <v>169</v>
      </c>
      <c r="G174" s="758">
        <v>15</v>
      </c>
      <c r="H174" s="745"/>
      <c r="I174" s="103">
        <v>4190.4799999999996</v>
      </c>
      <c r="J174" s="103">
        <f>SUMIF(FY16EqPup!$E$17:$E$482,$E174,FY16EqPup!M$17:M$482)</f>
        <v>0</v>
      </c>
      <c r="K174" s="276">
        <f>SUMIF(FY16EqPup!$E$17:$E$482,$E174,FY16EqPup!N$17:N$482)</f>
        <v>1</v>
      </c>
      <c r="L174" s="88">
        <f>SUMIF(FY16Finv06!$E$17:$E$483,$E174,FY16Finv06!$Y$17:$Y$483)</f>
        <v>13823.630000000001</v>
      </c>
      <c r="M174" s="712">
        <f t="shared" si="8"/>
        <v>0.38819999999999999</v>
      </c>
      <c r="N174" s="712">
        <f>IF($I174=0,0,IF($K174&gt;=$K$12,$T$5,IF(VLOOKUP($E174,FY16Finv06!$E$17:$AK$483,22,FALSE)="Exempt",$T$4,IF(OR($A174="U401A",$A174="U401B"),$T$6,IF(AND($I174&gt;0,$L174=0),$T$7,ROUND($M174*$N$12,4))))))</f>
        <v>2.1399999999999999E-2</v>
      </c>
      <c r="O174" s="88">
        <f t="shared" si="9"/>
        <v>295.83</v>
      </c>
      <c r="P174" s="103">
        <v>13837.52</v>
      </c>
      <c r="Q174" s="88">
        <f t="shared" si="10"/>
        <v>14133.35</v>
      </c>
    </row>
    <row r="175" spans="1:17" x14ac:dyDescent="0.2">
      <c r="A175" s="22" t="s">
        <v>726</v>
      </c>
      <c r="B175" s="37" t="s">
        <v>727</v>
      </c>
      <c r="C175" s="38" t="s">
        <v>726</v>
      </c>
      <c r="D175" s="24" t="s">
        <v>727</v>
      </c>
      <c r="E175" s="39" t="s">
        <v>728</v>
      </c>
      <c r="F175" s="40" t="s">
        <v>131</v>
      </c>
      <c r="G175" s="758">
        <v>46</v>
      </c>
      <c r="H175" s="745"/>
      <c r="I175" s="103">
        <v>86.42</v>
      </c>
      <c r="J175" s="103">
        <f>SUMIF(FY16EqPup!$E$17:$E$482,$E175,FY16EqPup!M$17:M$482)</f>
        <v>0</v>
      </c>
      <c r="K175" s="276">
        <f>SUMIF(FY16EqPup!$E$17:$E$482,$E175,FY16EqPup!N$17:N$482)</f>
        <v>1</v>
      </c>
      <c r="L175" s="88">
        <f>SUMIF(FY16Finv06!$E$17:$E$483,$E175,FY16Finv06!$Y$17:$Y$483)</f>
        <v>13802.04</v>
      </c>
      <c r="M175" s="712">
        <f t="shared" si="8"/>
        <v>0.39029999999999998</v>
      </c>
      <c r="N175" s="712">
        <f>IF($I175=0,0,IF($K175&gt;=$K$12,$T$5,IF(VLOOKUP($E175,FY16Finv06!$E$17:$AK$483,22,FALSE)="Exempt",$T$4,IF(OR($A175="U401A",$A175="U401B"),$T$6,IF(AND($I175&gt;0,$L175=0),$T$7,ROUND($M175*$N$12,4))))))</f>
        <v>2.1499999999999998E-2</v>
      </c>
      <c r="O175" s="88">
        <f t="shared" si="9"/>
        <v>296.74</v>
      </c>
      <c r="P175" s="103">
        <v>13802.04</v>
      </c>
      <c r="Q175" s="88">
        <f t="shared" si="10"/>
        <v>14098.78</v>
      </c>
    </row>
    <row r="176" spans="1:17" x14ac:dyDescent="0.2">
      <c r="A176" s="22" t="s">
        <v>714</v>
      </c>
      <c r="B176" s="37" t="s">
        <v>715</v>
      </c>
      <c r="C176" s="38" t="s">
        <v>714</v>
      </c>
      <c r="D176" s="24" t="s">
        <v>715</v>
      </c>
      <c r="E176" s="39" t="s">
        <v>716</v>
      </c>
      <c r="F176" s="40" t="s">
        <v>131</v>
      </c>
      <c r="G176" s="758">
        <v>46</v>
      </c>
      <c r="H176" s="745"/>
      <c r="I176" s="103">
        <v>47.18</v>
      </c>
      <c r="J176" s="103">
        <f>SUMIF(FY16EqPup!$E$17:$E$482,$E176,FY16EqPup!M$17:M$482)</f>
        <v>0</v>
      </c>
      <c r="K176" s="276">
        <f>SUMIF(FY16EqPup!$E$17:$E$482,$E176,FY16EqPup!N$17:N$482)</f>
        <v>1</v>
      </c>
      <c r="L176" s="88">
        <f>SUMIF(FY16Finv06!$E$17:$E$483,$E176,FY16Finv06!$Y$17:$Y$483)</f>
        <v>13798.92</v>
      </c>
      <c r="M176" s="712">
        <f t="shared" si="8"/>
        <v>0.3906</v>
      </c>
      <c r="N176" s="712">
        <f>IF($I176=0,0,IF($K176&gt;=$K$12,$T$5,IF(VLOOKUP($E176,FY16Finv06!$E$17:$AK$483,22,FALSE)="Exempt",$T$4,IF(OR($A176="U401A",$A176="U401B"),$T$6,IF(AND($I176&gt;0,$L176=0),$T$7,ROUND($M176*$N$12,4))))))</f>
        <v>2.1499999999999998E-2</v>
      </c>
      <c r="O176" s="88">
        <f t="shared" si="9"/>
        <v>296.68</v>
      </c>
      <c r="P176" s="103">
        <v>13798.92</v>
      </c>
      <c r="Q176" s="88">
        <f t="shared" si="10"/>
        <v>14095.6</v>
      </c>
    </row>
    <row r="177" spans="1:17" x14ac:dyDescent="0.2">
      <c r="A177" s="22" t="s">
        <v>261</v>
      </c>
      <c r="B177" s="37" t="s">
        <v>262</v>
      </c>
      <c r="C177" s="38" t="s">
        <v>261</v>
      </c>
      <c r="D177" s="24" t="s">
        <v>262</v>
      </c>
      <c r="E177" s="39" t="s">
        <v>263</v>
      </c>
      <c r="F177" s="40" t="s">
        <v>169</v>
      </c>
      <c r="G177" s="758">
        <v>14</v>
      </c>
      <c r="H177" s="745"/>
      <c r="I177" s="103">
        <v>775.86</v>
      </c>
      <c r="J177" s="103">
        <f>SUMIF(FY16EqPup!$E$17:$E$482,$E177,FY16EqPup!M$17:M$482)</f>
        <v>-2.9999999999972715E-2</v>
      </c>
      <c r="K177" s="276">
        <f>SUMIF(FY16EqPup!$E$17:$E$482,$E177,FY16EqPup!N$17:N$482)</f>
        <v>1</v>
      </c>
      <c r="L177" s="88">
        <f>SUMIF(FY16Finv06!$E$17:$E$483,$E177,FY16Finv06!$Y$17:$Y$483)</f>
        <v>13780.85</v>
      </c>
      <c r="M177" s="712">
        <f t="shared" si="8"/>
        <v>0.39250000000000002</v>
      </c>
      <c r="N177" s="712">
        <f>IF($I177=0,0,IF($K177&gt;=$K$12,$T$5,IF(VLOOKUP($E177,FY16Finv06!$E$17:$AK$483,22,FALSE)="Exempt",$T$4,IF(OR($A177="U401A",$A177="U401B"),$T$6,IF(AND($I177&gt;0,$L177=0),$T$7,ROUND($M177*$N$12,4))))))</f>
        <v>2.1600000000000001E-2</v>
      </c>
      <c r="O177" s="88">
        <f t="shared" si="9"/>
        <v>297.67</v>
      </c>
      <c r="P177" s="103">
        <v>13973.06</v>
      </c>
      <c r="Q177" s="88">
        <f t="shared" si="10"/>
        <v>14270.73</v>
      </c>
    </row>
    <row r="178" spans="1:17" x14ac:dyDescent="0.2">
      <c r="A178" s="22" t="s">
        <v>666</v>
      </c>
      <c r="B178" s="37" t="s">
        <v>667</v>
      </c>
      <c r="C178" s="38" t="s">
        <v>666</v>
      </c>
      <c r="D178" s="24" t="s">
        <v>667</v>
      </c>
      <c r="E178" s="39" t="s">
        <v>668</v>
      </c>
      <c r="F178" s="40" t="s">
        <v>74</v>
      </c>
      <c r="G178" s="758">
        <v>40</v>
      </c>
      <c r="H178" s="745"/>
      <c r="I178" s="103">
        <v>2153.2199999999998</v>
      </c>
      <c r="J178" s="103">
        <f>SUMIF(FY16EqPup!$E$17:$E$482,$E178,FY16EqPup!M$17:M$482)</f>
        <v>0</v>
      </c>
      <c r="K178" s="276">
        <f>SUMIF(FY16EqPup!$E$17:$E$482,$E178,FY16EqPup!N$17:N$482)</f>
        <v>1</v>
      </c>
      <c r="L178" s="88">
        <f>SUMIF(FY16Finv06!$E$17:$E$483,$E178,FY16Finv06!$Y$17:$Y$483)</f>
        <v>13761.28</v>
      </c>
      <c r="M178" s="712">
        <f t="shared" si="8"/>
        <v>0.39450000000000002</v>
      </c>
      <c r="N178" s="712">
        <f>IF($I178=0,0,IF($K178&gt;=$K$12,$T$5,IF(VLOOKUP($E178,FY16Finv06!$E$17:$AK$483,22,FALSE)="Exempt",$T$4,IF(OR($A178="U401A",$A178="U401B"),$T$6,IF(AND($I178&gt;0,$L178=0),$T$7,ROUND($M178*$N$12,4))))))</f>
        <v>2.1700000000000001E-2</v>
      </c>
      <c r="O178" s="88">
        <f t="shared" si="9"/>
        <v>298.62</v>
      </c>
      <c r="P178" s="103">
        <v>14208.35</v>
      </c>
      <c r="Q178" s="88">
        <f t="shared" si="10"/>
        <v>14506.97</v>
      </c>
    </row>
    <row r="179" spans="1:17" x14ac:dyDescent="0.2">
      <c r="A179" s="22" t="s">
        <v>651</v>
      </c>
      <c r="B179" s="37" t="s">
        <v>652</v>
      </c>
      <c r="C179" s="38" t="s">
        <v>651</v>
      </c>
      <c r="D179" s="24" t="s">
        <v>652</v>
      </c>
      <c r="E179" s="39" t="s">
        <v>653</v>
      </c>
      <c r="F179" s="40" t="s">
        <v>74</v>
      </c>
      <c r="G179" s="758">
        <v>37</v>
      </c>
      <c r="H179" s="745"/>
      <c r="I179" s="103">
        <v>335.21</v>
      </c>
      <c r="J179" s="103">
        <f>SUMIF(FY16EqPup!$E$17:$E$482,$E179,FY16EqPup!M$17:M$482)</f>
        <v>0</v>
      </c>
      <c r="K179" s="276">
        <f>SUMIF(FY16EqPup!$E$17:$E$482,$E179,FY16EqPup!N$17:N$482)</f>
        <v>1</v>
      </c>
      <c r="L179" s="88">
        <f>SUMIF(FY16Finv06!$E$17:$E$483,$E179,FY16Finv06!$Y$17:$Y$483)</f>
        <v>13754.09</v>
      </c>
      <c r="M179" s="712">
        <f t="shared" si="8"/>
        <v>0.3952</v>
      </c>
      <c r="N179" s="712">
        <f>IF($I179=0,0,IF($K179&gt;=$K$12,$T$5,IF(VLOOKUP($E179,FY16Finv06!$E$17:$AK$483,22,FALSE)="Exempt",$T$4,IF(OR($A179="U401A",$A179="U401B"),$T$6,IF(AND($I179&gt;0,$L179=0),$T$7,ROUND($M179*$N$12,4))))))</f>
        <v>2.1700000000000001E-2</v>
      </c>
      <c r="O179" s="88">
        <f t="shared" si="9"/>
        <v>298.45999999999998</v>
      </c>
      <c r="P179" s="103">
        <v>13912.58</v>
      </c>
      <c r="Q179" s="88">
        <f t="shared" si="10"/>
        <v>14211.04</v>
      </c>
    </row>
    <row r="180" spans="1:17" x14ac:dyDescent="0.2">
      <c r="A180" s="22" t="s">
        <v>507</v>
      </c>
      <c r="B180" s="37" t="s">
        <v>508</v>
      </c>
      <c r="C180" s="38" t="s">
        <v>507</v>
      </c>
      <c r="D180" s="24" t="s">
        <v>508</v>
      </c>
      <c r="E180" s="39" t="s">
        <v>509</v>
      </c>
      <c r="F180" s="40" t="s">
        <v>497</v>
      </c>
      <c r="G180" s="758">
        <v>31</v>
      </c>
      <c r="H180" s="745"/>
      <c r="I180" s="103">
        <v>55.85</v>
      </c>
      <c r="J180" s="103">
        <f>SUMIF(FY16EqPup!$E$17:$E$482,$E180,FY16EqPup!M$17:M$482)</f>
        <v>9.9999999999980105E-3</v>
      </c>
      <c r="K180" s="276">
        <f>SUMIF(FY16EqPup!$E$17:$E$482,$E180,FY16EqPup!N$17:N$482)</f>
        <v>1</v>
      </c>
      <c r="L180" s="88">
        <f>SUMIF(FY16Finv06!$E$17:$E$483,$E180,FY16Finv06!$Y$17:$Y$483)</f>
        <v>13721.31</v>
      </c>
      <c r="M180" s="712">
        <f t="shared" si="8"/>
        <v>0.39850000000000002</v>
      </c>
      <c r="N180" s="712">
        <f>IF($I180=0,0,IF($K180&gt;=$K$12,$T$5,IF(VLOOKUP($E180,FY16Finv06!$E$17:$AK$483,22,FALSE)="Exempt",$T$4,IF(OR($A180="U401A",$A180="U401B"),$T$6,IF(AND($I180&gt;0,$L180=0),$T$7,ROUND($M180*$N$12,4))))))</f>
        <v>2.1899999999999999E-2</v>
      </c>
      <c r="O180" s="88">
        <f t="shared" si="9"/>
        <v>300.5</v>
      </c>
      <c r="P180" s="103">
        <v>13721.31</v>
      </c>
      <c r="Q180" s="88">
        <f t="shared" si="10"/>
        <v>14021.81</v>
      </c>
    </row>
    <row r="181" spans="1:17" x14ac:dyDescent="0.2">
      <c r="A181" s="22" t="s">
        <v>208</v>
      </c>
      <c r="B181" s="37" t="s">
        <v>209</v>
      </c>
      <c r="C181" s="38" t="s">
        <v>208</v>
      </c>
      <c r="D181" s="24" t="s">
        <v>209</v>
      </c>
      <c r="E181" s="39" t="s">
        <v>210</v>
      </c>
      <c r="F181" s="40" t="s">
        <v>169</v>
      </c>
      <c r="G181" s="758">
        <v>10</v>
      </c>
      <c r="H181" s="745"/>
      <c r="I181" s="103">
        <v>1638.84</v>
      </c>
      <c r="J181" s="103">
        <f>SUMIF(FY16EqPup!$E$17:$E$482,$E181,FY16EqPup!M$17:M$482)</f>
        <v>0</v>
      </c>
      <c r="K181" s="276">
        <f>SUMIF(FY16EqPup!$E$17:$E$482,$E181,FY16EqPup!N$17:N$482)</f>
        <v>1</v>
      </c>
      <c r="L181" s="88">
        <f>SUMIF(FY16Finv06!$E$17:$E$483,$E181,FY16Finv06!$Y$17:$Y$483)</f>
        <v>13695.91</v>
      </c>
      <c r="M181" s="712">
        <f t="shared" si="8"/>
        <v>0.40110000000000001</v>
      </c>
      <c r="N181" s="712">
        <f>IF($I181=0,0,IF($K181&gt;=$K$12,$T$5,IF(VLOOKUP($E181,FY16Finv06!$E$17:$AK$483,22,FALSE)="Exempt",$T$4,IF(OR($A181="U401A",$A181="U401B"),$T$6,IF(AND($I181&gt;0,$L181=0),$T$7,ROUND($M181*$N$12,4))))))</f>
        <v>2.2100000000000002E-2</v>
      </c>
      <c r="O181" s="88">
        <f t="shared" si="9"/>
        <v>302.68</v>
      </c>
      <c r="P181" s="103">
        <v>0</v>
      </c>
      <c r="Q181" s="88">
        <f t="shared" si="10"/>
        <v>302.68</v>
      </c>
    </row>
    <row r="182" spans="1:17" x14ac:dyDescent="0.2">
      <c r="A182" s="22" t="s">
        <v>639</v>
      </c>
      <c r="B182" s="37" t="s">
        <v>640</v>
      </c>
      <c r="C182" s="38" t="s">
        <v>639</v>
      </c>
      <c r="D182" s="24" t="s">
        <v>640</v>
      </c>
      <c r="E182" s="39" t="s">
        <v>641</v>
      </c>
      <c r="F182" s="40" t="s">
        <v>10</v>
      </c>
      <c r="G182" s="758">
        <v>36</v>
      </c>
      <c r="H182" s="745"/>
      <c r="I182" s="103">
        <v>37.21</v>
      </c>
      <c r="J182" s="103">
        <f>SUMIF(FY16EqPup!$E$17:$E$482,$E182,FY16EqPup!M$17:M$482)</f>
        <v>1.0799999999999983</v>
      </c>
      <c r="K182" s="276">
        <f>SUMIF(FY16EqPup!$E$17:$E$482,$E182,FY16EqPup!N$17:N$482)</f>
        <v>1.03</v>
      </c>
      <c r="L182" s="88">
        <f>SUMIF(FY16Finv06!$E$17:$E$483,$E182,FY16Finv06!$Y$17:$Y$483)</f>
        <v>13681.51</v>
      </c>
      <c r="M182" s="712">
        <f t="shared" si="8"/>
        <v>0.40260000000000001</v>
      </c>
      <c r="N182" s="712">
        <f>IF($I182=0,0,IF($K182&gt;=$K$12,$T$5,IF(VLOOKUP($E182,FY16Finv06!$E$17:$AK$483,22,FALSE)="Exempt",$T$4,IF(OR($A182="U401A",$A182="U401B"),$T$6,IF(AND($I182&gt;0,$L182=0),$T$7,ROUND($M182*$N$12,4))))))</f>
        <v>2.2100000000000002E-2</v>
      </c>
      <c r="O182" s="88">
        <f t="shared" si="9"/>
        <v>302.36</v>
      </c>
      <c r="P182" s="103">
        <v>13890.43</v>
      </c>
      <c r="Q182" s="88">
        <f t="shared" si="10"/>
        <v>14192.79</v>
      </c>
    </row>
    <row r="183" spans="1:17" x14ac:dyDescent="0.2">
      <c r="A183" s="22" t="s">
        <v>187</v>
      </c>
      <c r="B183" s="37" t="s">
        <v>188</v>
      </c>
      <c r="C183" s="38" t="s">
        <v>187</v>
      </c>
      <c r="D183" s="24" t="s">
        <v>188</v>
      </c>
      <c r="E183" s="39" t="s">
        <v>189</v>
      </c>
      <c r="F183" s="40" t="s">
        <v>173</v>
      </c>
      <c r="G183" s="758">
        <v>8</v>
      </c>
      <c r="H183" s="745"/>
      <c r="I183" s="103">
        <v>161.78</v>
      </c>
      <c r="J183" s="103">
        <f>SUMIF(FY16EqPup!$E$17:$E$482,$E183,FY16EqPup!M$17:M$482)</f>
        <v>0</v>
      </c>
      <c r="K183" s="276">
        <f>SUMIF(FY16EqPup!$E$17:$E$482,$E183,FY16EqPup!N$17:N$482)</f>
        <v>1</v>
      </c>
      <c r="L183" s="88">
        <f>SUMIF(FY16Finv06!$E$17:$E$483,$E183,FY16Finv06!$Y$17:$Y$483)</f>
        <v>13677.869999999999</v>
      </c>
      <c r="M183" s="712">
        <f t="shared" si="8"/>
        <v>0.40300000000000002</v>
      </c>
      <c r="N183" s="712">
        <f>IF($I183=0,0,IF($K183&gt;=$K$12,$T$5,IF(VLOOKUP($E183,FY16Finv06!$E$17:$AK$483,22,FALSE)="Exempt",$T$4,IF(OR($A183="U401A",$A183="U401B"),$T$6,IF(AND($I183&gt;0,$L183=0),$T$7,ROUND($M183*$N$12,4))))))</f>
        <v>2.2200000000000001E-2</v>
      </c>
      <c r="O183" s="88">
        <f t="shared" si="9"/>
        <v>303.64999999999998</v>
      </c>
      <c r="P183" s="103">
        <v>13818.15</v>
      </c>
      <c r="Q183" s="88">
        <f t="shared" si="10"/>
        <v>14121.8</v>
      </c>
    </row>
    <row r="184" spans="1:17" x14ac:dyDescent="0.2">
      <c r="A184" s="22" t="s">
        <v>519</v>
      </c>
      <c r="B184" s="37" t="s">
        <v>520</v>
      </c>
      <c r="C184" s="38" t="s">
        <v>519</v>
      </c>
      <c r="D184" s="24" t="s">
        <v>520</v>
      </c>
      <c r="E184" s="39" t="s">
        <v>521</v>
      </c>
      <c r="F184" s="40" t="s">
        <v>497</v>
      </c>
      <c r="G184" s="758">
        <v>31</v>
      </c>
      <c r="H184" s="745"/>
      <c r="I184" s="103">
        <v>147.27000000000001</v>
      </c>
      <c r="J184" s="103">
        <f>SUMIF(FY16EqPup!$E$17:$E$482,$E184,FY16EqPup!M$17:M$482)</f>
        <v>1.0000000000019327E-2</v>
      </c>
      <c r="K184" s="276">
        <f>SUMIF(FY16EqPup!$E$17:$E$482,$E184,FY16EqPup!N$17:N$482)</f>
        <v>1</v>
      </c>
      <c r="L184" s="88">
        <f>SUMIF(FY16Finv06!$E$17:$E$483,$E184,FY16Finv06!$Y$17:$Y$483)</f>
        <v>13670.69</v>
      </c>
      <c r="M184" s="712">
        <f t="shared" si="8"/>
        <v>0.4037</v>
      </c>
      <c r="N184" s="712">
        <f>IF($I184=0,0,IF($K184&gt;=$K$12,$T$5,IF(VLOOKUP($E184,FY16Finv06!$E$17:$AK$483,22,FALSE)="Exempt",$T$4,IF(OR($A184="U401A",$A184="U401B"),$T$6,IF(AND($I184&gt;0,$L184=0),$T$7,ROUND($M184*$N$12,4))))))</f>
        <v>2.2200000000000001E-2</v>
      </c>
      <c r="O184" s="88">
        <f t="shared" si="9"/>
        <v>303.49</v>
      </c>
      <c r="P184" s="103">
        <v>14511.53</v>
      </c>
      <c r="Q184" s="88">
        <f t="shared" si="10"/>
        <v>14815.02</v>
      </c>
    </row>
    <row r="185" spans="1:17" x14ac:dyDescent="0.2">
      <c r="A185" s="50" t="s">
        <v>43</v>
      </c>
      <c r="B185" s="51" t="s">
        <v>44</v>
      </c>
      <c r="C185" s="52" t="s">
        <v>43</v>
      </c>
      <c r="D185" s="53" t="s">
        <v>44</v>
      </c>
      <c r="E185" s="54" t="s">
        <v>45</v>
      </c>
      <c r="F185" s="55" t="s">
        <v>10</v>
      </c>
      <c r="G185" s="761">
        <v>2</v>
      </c>
      <c r="H185" s="745"/>
      <c r="I185" s="105">
        <v>282.59000000000003</v>
      </c>
      <c r="J185" s="105">
        <f>SUMIF(FY16EqPup!$E$17:$E$482,$E185,FY16EqPup!M$17:M$482)</f>
        <v>7.8799999999999955</v>
      </c>
      <c r="K185" s="278">
        <f>SUMIF(FY16EqPup!$E$17:$E$482,$E185,FY16EqPup!N$17:N$482)</f>
        <v>1.0289999999999999</v>
      </c>
      <c r="L185" s="90">
        <f>SUMIF(FY16Finv06!$E$17:$E$483,$E185,FY16Finv06!$Y$17:$Y$483)</f>
        <v>13653.77</v>
      </c>
      <c r="M185" s="715">
        <f t="shared" si="8"/>
        <v>0.40539999999999998</v>
      </c>
      <c r="N185" s="715">
        <f>IF($I185=0,0,IF($K185&gt;=$K$12,$T$5,IF(VLOOKUP($E185,FY16Finv06!$E$17:$AK$483,22,FALSE)="Exempt",$T$4,IF(OR($A185="U401A",$A185="U401B"),$T$6,IF(AND($I185&gt;0,$L185=0),$T$7,ROUND($M185*$N$12,4))))))</f>
        <v>2.23E-2</v>
      </c>
      <c r="O185" s="90">
        <f t="shared" si="9"/>
        <v>304.48</v>
      </c>
      <c r="P185" s="105">
        <v>13752.87</v>
      </c>
      <c r="Q185" s="90">
        <f t="shared" si="10"/>
        <v>14057.35</v>
      </c>
    </row>
    <row r="186" spans="1:17" x14ac:dyDescent="0.2">
      <c r="A186" s="22" t="s">
        <v>217</v>
      </c>
      <c r="B186" s="37" t="s">
        <v>218</v>
      </c>
      <c r="C186" s="38" t="s">
        <v>217</v>
      </c>
      <c r="D186" s="24" t="s">
        <v>218</v>
      </c>
      <c r="E186" s="39" t="s">
        <v>219</v>
      </c>
      <c r="F186" s="40" t="s">
        <v>169</v>
      </c>
      <c r="G186" s="758">
        <v>12</v>
      </c>
      <c r="H186" s="745"/>
      <c r="I186" s="103">
        <v>136.01</v>
      </c>
      <c r="J186" s="103">
        <f>SUMIF(FY16EqPup!$E$17:$E$482,$E186,FY16EqPup!M$17:M$482)</f>
        <v>9.9999999999909051E-3</v>
      </c>
      <c r="K186" s="276">
        <f>SUMIF(FY16EqPup!$E$17:$E$482,$E186,FY16EqPup!N$17:N$482)</f>
        <v>1</v>
      </c>
      <c r="L186" s="88">
        <f>SUMIF(FY16Finv06!$E$17:$E$483,$E186,FY16Finv06!$Y$17:$Y$483)</f>
        <v>13627.390000000001</v>
      </c>
      <c r="M186" s="712">
        <f t="shared" si="8"/>
        <v>0.40820000000000001</v>
      </c>
      <c r="N186" s="712">
        <f>IF($I186=0,0,IF($K186&gt;=$K$12,$T$5,IF(VLOOKUP($E186,FY16Finv06!$E$17:$AK$483,22,FALSE)="Exempt",$T$4,IF(OR($A186="U401A",$A186="U401B"),$T$6,IF(AND($I186&gt;0,$L186=0),$T$7,ROUND($M186*$N$12,4))))))</f>
        <v>2.2499999999999999E-2</v>
      </c>
      <c r="O186" s="88">
        <f t="shared" si="9"/>
        <v>306.62</v>
      </c>
      <c r="P186" s="103">
        <v>13898.86</v>
      </c>
      <c r="Q186" s="88">
        <f t="shared" si="10"/>
        <v>14205.48</v>
      </c>
    </row>
    <row r="187" spans="1:17" x14ac:dyDescent="0.2">
      <c r="A187" s="42" t="s">
        <v>534</v>
      </c>
      <c r="B187" s="43" t="s">
        <v>535</v>
      </c>
      <c r="C187" s="44" t="s">
        <v>534</v>
      </c>
      <c r="D187" s="45" t="s">
        <v>535</v>
      </c>
      <c r="E187" s="46" t="s">
        <v>536</v>
      </c>
      <c r="F187" s="47" t="s">
        <v>497</v>
      </c>
      <c r="G187" s="760">
        <v>31</v>
      </c>
      <c r="H187" s="745"/>
      <c r="I187" s="104">
        <v>891.66000000000008</v>
      </c>
      <c r="J187" s="104">
        <f>SUMIF(FY16EqPup!$E$17:$E$482,$E187,FY16EqPup!M$17:M$482)</f>
        <v>11.520000000000095</v>
      </c>
      <c r="K187" s="277">
        <f>SUMIF(FY16EqPup!$E$17:$E$482,$E187,FY16EqPup!N$17:N$482)</f>
        <v>1.0129999999999999</v>
      </c>
      <c r="L187" s="89">
        <f>SUMIF(FY16Finv06!$E$17:$E$483,$E187,FY16Finv06!$Y$17:$Y$483)</f>
        <v>13599.37</v>
      </c>
      <c r="M187" s="714">
        <f t="shared" si="8"/>
        <v>0.41110000000000002</v>
      </c>
      <c r="N187" s="714">
        <f>IF($I187=0,0,IF($K187&gt;=$K$12,$T$5,IF(VLOOKUP($E187,FY16Finv06!$E$17:$AK$483,22,FALSE)="Exempt",$T$4,IF(OR($A187="U401A",$A187="U401B"),$T$6,IF(AND($I187&gt;0,$L187=0),$T$7,ROUND($M187*$N$12,4))))))</f>
        <v>2.2599999999999999E-2</v>
      </c>
      <c r="O187" s="89">
        <f t="shared" si="9"/>
        <v>307.35000000000002</v>
      </c>
      <c r="P187" s="104">
        <v>13729.67</v>
      </c>
      <c r="Q187" s="89">
        <f t="shared" si="10"/>
        <v>14037.02</v>
      </c>
    </row>
    <row r="188" spans="1:17" x14ac:dyDescent="0.2">
      <c r="A188" s="50" t="s">
        <v>93</v>
      </c>
      <c r="B188" s="51" t="s">
        <v>94</v>
      </c>
      <c r="C188" s="52" t="s">
        <v>93</v>
      </c>
      <c r="D188" s="53" t="s">
        <v>94</v>
      </c>
      <c r="E188" s="54" t="s">
        <v>95</v>
      </c>
      <c r="F188" s="55" t="s">
        <v>74</v>
      </c>
      <c r="G188" s="761">
        <v>4</v>
      </c>
      <c r="H188" s="745"/>
      <c r="I188" s="105">
        <v>372.68</v>
      </c>
      <c r="J188" s="105">
        <f>SUMIF(FY16EqPup!$E$17:$E$482,$E188,FY16EqPup!M$17:M$482)</f>
        <v>1.8000000000000114</v>
      </c>
      <c r="K188" s="278">
        <f>SUMIF(FY16EqPup!$E$17:$E$482,$E188,FY16EqPup!N$17:N$482)</f>
        <v>1.0049999999999999</v>
      </c>
      <c r="L188" s="90">
        <f>SUMIF(FY16Finv06!$E$17:$E$483,$E188,FY16Finv06!$Y$17:$Y$483)</f>
        <v>13592.31</v>
      </c>
      <c r="M188" s="715">
        <f t="shared" si="8"/>
        <v>0.4118</v>
      </c>
      <c r="N188" s="715">
        <f>IF($I188=0,0,IF($K188&gt;=$K$12,$T$5,IF(VLOOKUP($E188,FY16Finv06!$E$17:$AK$483,22,FALSE)="Exempt",$T$4,IF(OR($A188="U401A",$A188="U401B"),$T$6,IF(AND($I188&gt;0,$L188=0),$T$7,ROUND($M188*$N$12,4))))))</f>
        <v>2.2599999999999999E-2</v>
      </c>
      <c r="O188" s="90">
        <f t="shared" si="9"/>
        <v>307.19</v>
      </c>
      <c r="P188" s="105">
        <v>13592.31</v>
      </c>
      <c r="Q188" s="90">
        <f t="shared" si="10"/>
        <v>13899.5</v>
      </c>
    </row>
    <row r="189" spans="1:17" x14ac:dyDescent="0.2">
      <c r="A189" s="22" t="s">
        <v>693</v>
      </c>
      <c r="B189" s="37" t="s">
        <v>694</v>
      </c>
      <c r="C189" s="38" t="s">
        <v>693</v>
      </c>
      <c r="D189" s="24" t="s">
        <v>694</v>
      </c>
      <c r="E189" s="39" t="s">
        <v>695</v>
      </c>
      <c r="F189" s="40" t="s">
        <v>471</v>
      </c>
      <c r="G189" s="758">
        <v>42</v>
      </c>
      <c r="H189" s="745"/>
      <c r="I189" s="103">
        <v>145.16</v>
      </c>
      <c r="J189" s="103">
        <f>SUMIF(FY16EqPup!$E$17:$E$482,$E189,FY16EqPup!M$17:M$482)</f>
        <v>4.9999999999982947E-2</v>
      </c>
      <c r="K189" s="276">
        <f>SUMIF(FY16EqPup!$E$17:$E$482,$E189,FY16EqPup!N$17:N$482)</f>
        <v>1</v>
      </c>
      <c r="L189" s="88">
        <f>SUMIF(FY16Finv06!$E$17:$E$483,$E189,FY16Finv06!$Y$17:$Y$483)</f>
        <v>13591.42</v>
      </c>
      <c r="M189" s="712">
        <f t="shared" si="8"/>
        <v>0.41189999999999999</v>
      </c>
      <c r="N189" s="712">
        <f>IF($I189=0,0,IF($K189&gt;=$K$12,$T$5,IF(VLOOKUP($E189,FY16Finv06!$E$17:$AK$483,22,FALSE)="Exempt",$T$4,IF(OR($A189="U401A",$A189="U401B"),$T$6,IF(AND($I189&gt;0,$L189=0),$T$7,ROUND($M189*$N$12,4))))))</f>
        <v>2.2700000000000001E-2</v>
      </c>
      <c r="O189" s="88">
        <f t="shared" si="9"/>
        <v>308.52999999999997</v>
      </c>
      <c r="P189" s="103">
        <v>13607.13</v>
      </c>
      <c r="Q189" s="88">
        <f t="shared" si="10"/>
        <v>13915.66</v>
      </c>
    </row>
    <row r="190" spans="1:17" x14ac:dyDescent="0.2">
      <c r="A190" s="42" t="s">
        <v>567</v>
      </c>
      <c r="B190" s="43" t="s">
        <v>568</v>
      </c>
      <c r="C190" s="44" t="s">
        <v>567</v>
      </c>
      <c r="D190" s="45" t="s">
        <v>568</v>
      </c>
      <c r="E190" s="46" t="s">
        <v>569</v>
      </c>
      <c r="F190" s="47" t="s">
        <v>74</v>
      </c>
      <c r="G190" s="760">
        <v>33</v>
      </c>
      <c r="H190" s="745"/>
      <c r="I190" s="104">
        <v>408.67</v>
      </c>
      <c r="J190" s="104">
        <f>SUMIF(FY16EqPup!$E$17:$E$482,$E190,FY16EqPup!M$17:M$482)</f>
        <v>8.6000000000000227</v>
      </c>
      <c r="K190" s="277">
        <f>SUMIF(FY16EqPup!$E$17:$E$482,$E190,FY16EqPup!N$17:N$482)</f>
        <v>1.0209999999999999</v>
      </c>
      <c r="L190" s="89">
        <f>SUMIF(FY16Finv06!$E$17:$E$483,$E190,FY16Finv06!$Y$17:$Y$483)</f>
        <v>13588.55</v>
      </c>
      <c r="M190" s="714">
        <f t="shared" si="8"/>
        <v>0.41220000000000001</v>
      </c>
      <c r="N190" s="714">
        <f>IF($I190=0,0,IF($K190&gt;=$K$12,$T$5,IF(VLOOKUP($E190,FY16Finv06!$E$17:$AK$483,22,FALSE)="Exempt",$T$4,IF(OR($A190="U401A",$A190="U401B"),$T$6,IF(AND($I190&gt;0,$L190=0),$T$7,ROUND($M190*$N$12,4))))))</f>
        <v>2.2700000000000001E-2</v>
      </c>
      <c r="O190" s="89">
        <f t="shared" si="9"/>
        <v>308.45999999999998</v>
      </c>
      <c r="P190" s="104">
        <v>14111.48</v>
      </c>
      <c r="Q190" s="89">
        <f t="shared" si="10"/>
        <v>14419.94</v>
      </c>
    </row>
    <row r="191" spans="1:17" x14ac:dyDescent="0.2">
      <c r="A191" s="22" t="s">
        <v>415</v>
      </c>
      <c r="B191" s="37" t="s">
        <v>416</v>
      </c>
      <c r="C191" s="38" t="s">
        <v>415</v>
      </c>
      <c r="D191" s="24" t="s">
        <v>416</v>
      </c>
      <c r="E191" s="39" t="s">
        <v>417</v>
      </c>
      <c r="F191" s="40" t="s">
        <v>405</v>
      </c>
      <c r="G191" s="758">
        <v>25</v>
      </c>
      <c r="H191" s="745"/>
      <c r="I191" s="103">
        <v>239.63</v>
      </c>
      <c r="J191" s="103">
        <f>SUMIF(FY16EqPup!$E$17:$E$482,$E191,FY16EqPup!M$17:M$482)</f>
        <v>-2.0000000000010232E-2</v>
      </c>
      <c r="K191" s="276">
        <f>SUMIF(FY16EqPup!$E$17:$E$482,$E191,FY16EqPup!N$17:N$482)</f>
        <v>1</v>
      </c>
      <c r="L191" s="88">
        <f>SUMIF(FY16Finv06!$E$17:$E$483,$E191,FY16Finv06!$Y$17:$Y$483)</f>
        <v>13569.92</v>
      </c>
      <c r="M191" s="712">
        <f t="shared" si="8"/>
        <v>0.41410000000000002</v>
      </c>
      <c r="N191" s="712">
        <f>IF($I191=0,0,IF($K191&gt;=$K$12,$T$5,IF(VLOOKUP($E191,FY16Finv06!$E$17:$AK$483,22,FALSE)="Exempt",$T$4,IF(OR($A191="U401A",$A191="U401B"),$T$6,IF(AND($I191&gt;0,$L191=0),$T$7,ROUND($M191*$N$12,4))))))</f>
        <v>2.2800000000000001E-2</v>
      </c>
      <c r="O191" s="88">
        <f t="shared" si="9"/>
        <v>309.39</v>
      </c>
      <c r="P191" s="103">
        <v>13651.26</v>
      </c>
      <c r="Q191" s="88">
        <f t="shared" si="10"/>
        <v>13960.65</v>
      </c>
    </row>
    <row r="192" spans="1:17" x14ac:dyDescent="0.2">
      <c r="A192" s="22" t="s">
        <v>663</v>
      </c>
      <c r="B192" s="37" t="s">
        <v>664</v>
      </c>
      <c r="C192" s="38" t="s">
        <v>663</v>
      </c>
      <c r="D192" s="24" t="s">
        <v>664</v>
      </c>
      <c r="E192" s="39" t="s">
        <v>665</v>
      </c>
      <c r="F192" s="40" t="s">
        <v>74</v>
      </c>
      <c r="G192" s="758">
        <v>38</v>
      </c>
      <c r="H192" s="745"/>
      <c r="I192" s="103">
        <v>138.96</v>
      </c>
      <c r="J192" s="103">
        <f>SUMIF(FY16EqPup!$E$17:$E$482,$E192,FY16EqPup!M$17:M$482)</f>
        <v>0</v>
      </c>
      <c r="K192" s="276">
        <f>SUMIF(FY16EqPup!$E$17:$E$482,$E192,FY16EqPup!N$17:N$482)</f>
        <v>1</v>
      </c>
      <c r="L192" s="88">
        <f>SUMIF(FY16Finv06!$E$17:$E$483,$E192,FY16Finv06!$Y$17:$Y$483)</f>
        <v>13536.89</v>
      </c>
      <c r="M192" s="712">
        <f t="shared" si="8"/>
        <v>0.41760000000000003</v>
      </c>
      <c r="N192" s="712">
        <f>IF($I192=0,0,IF($K192&gt;=$K$12,$T$5,IF(VLOOKUP($E192,FY16Finv06!$E$17:$AK$483,22,FALSE)="Exempt",$T$4,IF(OR($A192="U401A",$A192="U401B"),$T$6,IF(AND($I192&gt;0,$L192=0),$T$7,ROUND($M192*$N$12,4))))))</f>
        <v>2.3E-2</v>
      </c>
      <c r="O192" s="88">
        <f t="shared" si="9"/>
        <v>311.35000000000002</v>
      </c>
      <c r="P192" s="103">
        <v>13536.89</v>
      </c>
      <c r="Q192" s="88">
        <f t="shared" si="10"/>
        <v>13848.24</v>
      </c>
    </row>
    <row r="193" spans="1:17" x14ac:dyDescent="0.2">
      <c r="A193" s="22" t="s">
        <v>776</v>
      </c>
      <c r="B193" s="37" t="s">
        <v>777</v>
      </c>
      <c r="C193" s="38" t="s">
        <v>776</v>
      </c>
      <c r="D193" s="24" t="s">
        <v>777</v>
      </c>
      <c r="E193" s="39" t="s">
        <v>778</v>
      </c>
      <c r="F193" s="40" t="s">
        <v>131</v>
      </c>
      <c r="G193" s="758">
        <v>49</v>
      </c>
      <c r="H193" s="745"/>
      <c r="I193" s="103">
        <v>83.15</v>
      </c>
      <c r="J193" s="103">
        <f>SUMIF(FY16EqPup!$E$17:$E$482,$E193,FY16EqPup!M$17:M$482)</f>
        <v>3.980000000000004</v>
      </c>
      <c r="K193" s="276">
        <f>SUMIF(FY16EqPup!$E$17:$E$482,$E193,FY16EqPup!N$17:N$482)</f>
        <v>1.05</v>
      </c>
      <c r="L193" s="88">
        <f>SUMIF(FY16Finv06!$E$17:$E$483,$E193,FY16Finv06!$Y$17:$Y$483)</f>
        <v>13534.91</v>
      </c>
      <c r="M193" s="712">
        <f t="shared" si="8"/>
        <v>0.4178</v>
      </c>
      <c r="N193" s="712">
        <f>IF($I193=0,0,IF($K193&gt;=$K$12,$T$5,IF(VLOOKUP($E193,FY16Finv06!$E$17:$AK$483,22,FALSE)="Exempt",$T$4,IF(OR($A193="U401A",$A193="U401B"),$T$6,IF(AND($I193&gt;0,$L193=0),$T$7,ROUND($M193*$N$12,4))))))</f>
        <v>2.3E-2</v>
      </c>
      <c r="O193" s="88">
        <f t="shared" si="9"/>
        <v>311.3</v>
      </c>
      <c r="P193" s="103">
        <v>13534.91</v>
      </c>
      <c r="Q193" s="88">
        <f t="shared" si="10"/>
        <v>13846.21</v>
      </c>
    </row>
    <row r="194" spans="1:17" x14ac:dyDescent="0.2">
      <c r="A194" s="22" t="s">
        <v>264</v>
      </c>
      <c r="B194" s="37" t="s">
        <v>265</v>
      </c>
      <c r="C194" s="38" t="s">
        <v>264</v>
      </c>
      <c r="D194" s="24" t="s">
        <v>265</v>
      </c>
      <c r="E194" s="39" t="s">
        <v>266</v>
      </c>
      <c r="F194" s="40" t="s">
        <v>169</v>
      </c>
      <c r="G194" s="758">
        <v>14</v>
      </c>
      <c r="H194" s="745"/>
      <c r="I194" s="103">
        <v>990.28</v>
      </c>
      <c r="J194" s="103">
        <f>SUMIF(FY16EqPup!$E$17:$E$482,$E194,FY16EqPup!M$17:M$482)</f>
        <v>4.9999999999954525E-2</v>
      </c>
      <c r="K194" s="276">
        <f>SUMIF(FY16EqPup!$E$17:$E$482,$E194,FY16EqPup!N$17:N$482)</f>
        <v>1</v>
      </c>
      <c r="L194" s="88">
        <f>SUMIF(FY16Finv06!$E$17:$E$483,$E194,FY16Finv06!$Y$17:$Y$483)</f>
        <v>13518.800000000001</v>
      </c>
      <c r="M194" s="712">
        <f t="shared" si="8"/>
        <v>0.41949999999999998</v>
      </c>
      <c r="N194" s="712">
        <f>IF($I194=0,0,IF($K194&gt;=$K$12,$T$5,IF(VLOOKUP($E194,FY16Finv06!$E$17:$AK$483,22,FALSE)="Exempt",$T$4,IF(OR($A194="U401A",$A194="U401B"),$T$6,IF(AND($I194&gt;0,$L194=0),$T$7,ROUND($M194*$N$12,4))))))</f>
        <v>2.3099999999999999E-2</v>
      </c>
      <c r="O194" s="88">
        <f t="shared" si="9"/>
        <v>312.27999999999997</v>
      </c>
      <c r="P194" s="103">
        <v>13807.86</v>
      </c>
      <c r="Q194" s="88">
        <f t="shared" si="10"/>
        <v>14120.14</v>
      </c>
    </row>
    <row r="195" spans="1:17" x14ac:dyDescent="0.2">
      <c r="A195" s="22" t="s">
        <v>470</v>
      </c>
      <c r="B195" s="37" t="s">
        <v>471</v>
      </c>
      <c r="C195" s="38" t="s">
        <v>470</v>
      </c>
      <c r="D195" s="24" t="s">
        <v>471</v>
      </c>
      <c r="E195" s="39" t="s">
        <v>472</v>
      </c>
      <c r="F195" s="40" t="s">
        <v>437</v>
      </c>
      <c r="G195" s="758">
        <v>29</v>
      </c>
      <c r="H195" s="745"/>
      <c r="I195" s="103">
        <v>131.15</v>
      </c>
      <c r="J195" s="103">
        <f>SUMIF(FY16EqPup!$E$17:$E$482,$E195,FY16EqPup!M$17:M$482)</f>
        <v>0</v>
      </c>
      <c r="K195" s="276">
        <f>SUMIF(FY16EqPup!$E$17:$E$482,$E195,FY16EqPup!N$17:N$482)</f>
        <v>1</v>
      </c>
      <c r="L195" s="88">
        <f>SUMIF(FY16Finv06!$E$17:$E$483,$E195,FY16Finv06!$Y$17:$Y$483)</f>
        <v>13514.05</v>
      </c>
      <c r="M195" s="712">
        <f t="shared" si="8"/>
        <v>0.42</v>
      </c>
      <c r="N195" s="712">
        <f>IF($I195=0,0,IF($K195&gt;=$K$12,$T$5,IF(VLOOKUP($E195,FY16Finv06!$E$17:$AK$483,22,FALSE)="Exempt",$T$4,IF(OR($A195="U401A",$A195="U401B"),$T$6,IF(AND($I195&gt;0,$L195=0),$T$7,ROUND($M195*$N$12,4))))))</f>
        <v>2.3099999999999999E-2</v>
      </c>
      <c r="O195" s="88">
        <f t="shared" si="9"/>
        <v>312.17</v>
      </c>
      <c r="P195" s="103">
        <v>13514.05</v>
      </c>
      <c r="Q195" s="88">
        <f t="shared" si="10"/>
        <v>13826.22</v>
      </c>
    </row>
    <row r="196" spans="1:17" x14ac:dyDescent="0.2">
      <c r="A196" s="63" t="s">
        <v>453</v>
      </c>
      <c r="B196" s="64" t="s">
        <v>454</v>
      </c>
      <c r="C196" s="65" t="s">
        <v>453</v>
      </c>
      <c r="D196" s="66" t="s">
        <v>454</v>
      </c>
      <c r="E196" s="67" t="s">
        <v>455</v>
      </c>
      <c r="F196" s="68" t="s">
        <v>437</v>
      </c>
      <c r="G196" s="762">
        <v>27</v>
      </c>
      <c r="H196" s="745"/>
      <c r="I196" s="106">
        <v>345.82</v>
      </c>
      <c r="J196" s="106">
        <f>SUMIF(FY16EqPup!$E$17:$E$482,$E196,FY16EqPup!M$17:M$482)</f>
        <v>24.019999999999982</v>
      </c>
      <c r="K196" s="279">
        <f>SUMIF(FY16EqPup!$E$17:$E$482,$E196,FY16EqPup!N$17:N$482)</f>
        <v>1.075</v>
      </c>
      <c r="L196" s="91">
        <f>SUMIF(FY16Finv06!$E$17:$E$483,$E196,FY16Finv06!$Y$17:$Y$483)</f>
        <v>13451.29</v>
      </c>
      <c r="M196" s="716">
        <f t="shared" si="8"/>
        <v>0.42659999999999998</v>
      </c>
      <c r="N196" s="716">
        <f>IF($I196=0,0,IF($K196&gt;=$K$12,$T$5,IF(VLOOKUP($E196,FY16Finv06!$E$17:$AK$483,22,FALSE)="Exempt",$T$4,IF(OR($A196="U401A",$A196="U401B"),$T$6,IF(AND($I196&gt;0,$L196=0),$T$7,ROUND($M196*$N$12,4))))))</f>
        <v>2.35E-2</v>
      </c>
      <c r="O196" s="91">
        <f t="shared" si="9"/>
        <v>316.11</v>
      </c>
      <c r="P196" s="106">
        <v>13458.44</v>
      </c>
      <c r="Q196" s="91">
        <f t="shared" si="10"/>
        <v>13774.55</v>
      </c>
    </row>
    <row r="197" spans="1:17" x14ac:dyDescent="0.2">
      <c r="A197" s="22" t="s">
        <v>166</v>
      </c>
      <c r="B197" s="37" t="s">
        <v>167</v>
      </c>
      <c r="C197" s="38" t="s">
        <v>166</v>
      </c>
      <c r="D197" s="24" t="s">
        <v>167</v>
      </c>
      <c r="E197" s="39" t="s">
        <v>168</v>
      </c>
      <c r="F197" s="40" t="s">
        <v>169</v>
      </c>
      <c r="G197" s="758">
        <v>7</v>
      </c>
      <c r="H197" s="745"/>
      <c r="I197" s="103">
        <v>2159.83</v>
      </c>
      <c r="J197" s="103">
        <f>SUMIF(FY16EqPup!$E$17:$E$482,$E197,FY16EqPup!M$17:M$482)</f>
        <v>0</v>
      </c>
      <c r="K197" s="276">
        <f>SUMIF(FY16EqPup!$E$17:$E$482,$E197,FY16EqPup!N$17:N$482)</f>
        <v>1</v>
      </c>
      <c r="L197" s="88">
        <f>SUMIF(FY16Finv06!$E$17:$E$483,$E197,FY16Finv06!$Y$17:$Y$483)</f>
        <v>13447.53</v>
      </c>
      <c r="M197" s="712">
        <f t="shared" si="8"/>
        <v>0.42699999999999999</v>
      </c>
      <c r="N197" s="712">
        <f>IF($I197=0,0,IF($K197&gt;=$K$12,$T$5,IF(VLOOKUP($E197,FY16Finv06!$E$17:$AK$483,22,FALSE)="Exempt",$T$4,IF(OR($A197="U401A",$A197="U401B"),$T$6,IF(AND($I197&gt;0,$L197=0),$T$7,ROUND($M197*$N$12,4))))))</f>
        <v>2.35E-2</v>
      </c>
      <c r="O197" s="88">
        <f t="shared" si="9"/>
        <v>316.02</v>
      </c>
      <c r="P197" s="103">
        <v>13534.83</v>
      </c>
      <c r="Q197" s="88">
        <f t="shared" si="10"/>
        <v>13850.85</v>
      </c>
    </row>
    <row r="198" spans="1:17" x14ac:dyDescent="0.2">
      <c r="A198" s="22" t="s">
        <v>746</v>
      </c>
      <c r="B198" s="37" t="s">
        <v>747</v>
      </c>
      <c r="C198" s="38" t="s">
        <v>746</v>
      </c>
      <c r="D198" s="24" t="s">
        <v>747</v>
      </c>
      <c r="E198" s="39" t="s">
        <v>748</v>
      </c>
      <c r="F198" s="40" t="s">
        <v>131</v>
      </c>
      <c r="G198" s="758">
        <v>47</v>
      </c>
      <c r="H198" s="745"/>
      <c r="I198" s="103">
        <v>58.76</v>
      </c>
      <c r="J198" s="103">
        <f>SUMIF(FY16EqPup!$E$17:$E$482,$E198,FY16EqPup!M$17:M$482)</f>
        <v>0.22999999999999687</v>
      </c>
      <c r="K198" s="276">
        <f>SUMIF(FY16EqPup!$E$17:$E$482,$E198,FY16EqPup!N$17:N$482)</f>
        <v>1.004</v>
      </c>
      <c r="L198" s="88">
        <f>SUMIF(FY16Finv06!$E$17:$E$483,$E198,FY16Finv06!$Y$17:$Y$483)</f>
        <v>13435.6</v>
      </c>
      <c r="M198" s="712">
        <f t="shared" si="8"/>
        <v>0.42830000000000001</v>
      </c>
      <c r="N198" s="712">
        <f>IF($I198=0,0,IF($K198&gt;=$K$12,$T$5,IF(VLOOKUP($E198,FY16Finv06!$E$17:$AK$483,22,FALSE)="Exempt",$T$4,IF(OR($A198="U401A",$A198="U401B"),$T$6,IF(AND($I198&gt;0,$L198=0),$T$7,ROUND($M198*$N$12,4))))))</f>
        <v>2.3599999999999999E-2</v>
      </c>
      <c r="O198" s="88">
        <f t="shared" si="9"/>
        <v>317.08</v>
      </c>
      <c r="P198" s="103">
        <v>13435.6</v>
      </c>
      <c r="Q198" s="88">
        <f t="shared" si="10"/>
        <v>13752.68</v>
      </c>
    </row>
    <row r="199" spans="1:17" x14ac:dyDescent="0.2">
      <c r="A199" s="22" t="s">
        <v>147</v>
      </c>
      <c r="B199" s="37" t="s">
        <v>148</v>
      </c>
      <c r="C199" s="60" t="s">
        <v>147</v>
      </c>
      <c r="D199" s="61" t="s">
        <v>148</v>
      </c>
      <c r="E199" s="59" t="s">
        <v>149</v>
      </c>
      <c r="F199" s="62" t="s">
        <v>100</v>
      </c>
      <c r="G199" s="758">
        <v>6</v>
      </c>
      <c r="H199" s="745"/>
      <c r="I199" s="103">
        <v>140.94999999999999</v>
      </c>
      <c r="J199" s="103">
        <f>SUMIF(FY16EqPup!$E$17:$E$482,$E199,FY16EqPup!M$17:M$482)</f>
        <v>0</v>
      </c>
      <c r="K199" s="276">
        <f>SUMIF(FY16EqPup!$E$17:$E$482,$E199,FY16EqPup!N$17:N$482)</f>
        <v>1</v>
      </c>
      <c r="L199" s="88">
        <f>SUMIF(FY16Finv06!$E$17:$E$483,$E199,FY16Finv06!$Y$17:$Y$483)</f>
        <v>13431.58</v>
      </c>
      <c r="M199" s="712">
        <f t="shared" si="8"/>
        <v>0.42870000000000003</v>
      </c>
      <c r="N199" s="712">
        <f>IF($I199=0,0,IF($K199&gt;=$K$12,$T$5,IF(VLOOKUP($E199,FY16Finv06!$E$17:$AK$483,22,FALSE)="Exempt",$T$4,IF(OR($A199="U401A",$A199="U401B"),$T$6,IF(AND($I199&gt;0,$L199=0),$T$7,ROUND($M199*$N$12,4))))))</f>
        <v>2.3599999999999999E-2</v>
      </c>
      <c r="O199" s="88">
        <f t="shared" si="9"/>
        <v>316.99</v>
      </c>
      <c r="P199" s="103">
        <v>13476.62</v>
      </c>
      <c r="Q199" s="88">
        <f t="shared" si="10"/>
        <v>13793.61</v>
      </c>
    </row>
    <row r="200" spans="1:17" x14ac:dyDescent="0.2">
      <c r="A200" s="22" t="s">
        <v>498</v>
      </c>
      <c r="B200" s="37" t="s">
        <v>499</v>
      </c>
      <c r="C200" s="38" t="s">
        <v>498</v>
      </c>
      <c r="D200" s="24" t="s">
        <v>499</v>
      </c>
      <c r="E200" s="39" t="s">
        <v>500</v>
      </c>
      <c r="F200" s="40" t="s">
        <v>497</v>
      </c>
      <c r="G200" s="758">
        <v>31</v>
      </c>
      <c r="H200" s="745"/>
      <c r="I200" s="103">
        <v>163.19999999999999</v>
      </c>
      <c r="J200" s="103">
        <f>SUMIF(FY16EqPup!$E$17:$E$482,$E200,FY16EqPup!M$17:M$482)</f>
        <v>0</v>
      </c>
      <c r="K200" s="276">
        <f>SUMIF(FY16EqPup!$E$17:$E$482,$E200,FY16EqPup!N$17:N$482)</f>
        <v>1</v>
      </c>
      <c r="L200" s="88">
        <f>SUMIF(FY16Finv06!$E$17:$E$483,$E200,FY16Finv06!$Y$17:$Y$483)</f>
        <v>13417.289999999999</v>
      </c>
      <c r="M200" s="712">
        <f t="shared" si="8"/>
        <v>0.43020000000000003</v>
      </c>
      <c r="N200" s="712">
        <f>IF($I200=0,0,IF($K200&gt;=$K$12,$T$5,IF(VLOOKUP($E200,FY16Finv06!$E$17:$AK$483,22,FALSE)="Exempt",$T$4,IF(OR($A200="U401A",$A200="U401B"),$T$6,IF(AND($I200&gt;0,$L200=0),$T$7,ROUND($M200*$N$12,4))))))</f>
        <v>2.3699999999999999E-2</v>
      </c>
      <c r="O200" s="88">
        <f t="shared" si="9"/>
        <v>317.99</v>
      </c>
      <c r="P200" s="103">
        <v>13732.63</v>
      </c>
      <c r="Q200" s="88">
        <f t="shared" si="10"/>
        <v>14050.62</v>
      </c>
    </row>
    <row r="201" spans="1:17" x14ac:dyDescent="0.2">
      <c r="A201" s="22" t="s">
        <v>427</v>
      </c>
      <c r="B201" s="37" t="s">
        <v>428</v>
      </c>
      <c r="C201" s="38" t="s">
        <v>427</v>
      </c>
      <c r="D201" s="24" t="s">
        <v>428</v>
      </c>
      <c r="E201" s="39" t="s">
        <v>429</v>
      </c>
      <c r="F201" s="40" t="s">
        <v>405</v>
      </c>
      <c r="G201" s="758">
        <v>26</v>
      </c>
      <c r="H201" s="745"/>
      <c r="I201" s="103">
        <v>761.69</v>
      </c>
      <c r="J201" s="103">
        <f>SUMIF(FY16EqPup!$E$17:$E$482,$E201,FY16EqPup!M$17:M$482)</f>
        <v>0</v>
      </c>
      <c r="K201" s="276">
        <f>SUMIF(FY16EqPup!$E$17:$E$482,$E201,FY16EqPup!N$17:N$482)</f>
        <v>1</v>
      </c>
      <c r="L201" s="88">
        <f>SUMIF(FY16Finv06!$E$17:$E$483,$E201,FY16Finv06!$Y$17:$Y$483)</f>
        <v>13412.62</v>
      </c>
      <c r="M201" s="712">
        <f t="shared" si="8"/>
        <v>0.43070000000000003</v>
      </c>
      <c r="N201" s="712">
        <f>IF($I201=0,0,IF($K201&gt;=$K$12,$T$5,IF(VLOOKUP($E201,FY16Finv06!$E$17:$AK$483,22,FALSE)="Exempt",$T$4,IF(OR($A201="U401A",$A201="U401B"),$T$6,IF(AND($I201&gt;0,$L201=0),$T$7,ROUND($M201*$N$12,4))))))</f>
        <v>2.3699999999999999E-2</v>
      </c>
      <c r="O201" s="88">
        <f t="shared" si="9"/>
        <v>317.88</v>
      </c>
      <c r="P201" s="103">
        <v>13724.35</v>
      </c>
      <c r="Q201" s="88">
        <f t="shared" si="10"/>
        <v>14042.23</v>
      </c>
    </row>
    <row r="202" spans="1:17" x14ac:dyDescent="0.2">
      <c r="A202" s="22" t="s">
        <v>456</v>
      </c>
      <c r="B202" s="37" t="s">
        <v>457</v>
      </c>
      <c r="C202" s="38" t="s">
        <v>456</v>
      </c>
      <c r="D202" s="24" t="s">
        <v>457</v>
      </c>
      <c r="E202" s="39" t="s">
        <v>458</v>
      </c>
      <c r="F202" s="40" t="s">
        <v>437</v>
      </c>
      <c r="G202" s="758">
        <v>28</v>
      </c>
      <c r="H202" s="745"/>
      <c r="I202" s="103">
        <v>78.78</v>
      </c>
      <c r="J202" s="103">
        <f>SUMIF(FY16EqPup!$E$17:$E$482,$E202,FY16EqPup!M$17:M$482)</f>
        <v>0.10999999999999943</v>
      </c>
      <c r="K202" s="276">
        <f>SUMIF(FY16EqPup!$E$17:$E$482,$E202,FY16EqPup!N$17:N$482)</f>
        <v>1.0009999999999999</v>
      </c>
      <c r="L202" s="88">
        <f>SUMIF(FY16Finv06!$E$17:$E$483,$E202,FY16Finv06!$Y$17:$Y$483)</f>
        <v>13397.26</v>
      </c>
      <c r="M202" s="712">
        <f t="shared" si="8"/>
        <v>0.43230000000000002</v>
      </c>
      <c r="N202" s="712">
        <f>IF($I202=0,0,IF($K202&gt;=$K$12,$T$5,IF(VLOOKUP($E202,FY16Finv06!$E$17:$AK$483,22,FALSE)="Exempt",$T$4,IF(OR($A202="U401A",$A202="U401B"),$T$6,IF(AND($I202&gt;0,$L202=0),$T$7,ROUND($M202*$N$12,4))))))</f>
        <v>2.3800000000000002E-2</v>
      </c>
      <c r="O202" s="88">
        <f t="shared" si="9"/>
        <v>318.85000000000002</v>
      </c>
      <c r="P202" s="103">
        <v>13677.56</v>
      </c>
      <c r="Q202" s="88">
        <f t="shared" si="10"/>
        <v>13996.41</v>
      </c>
    </row>
    <row r="203" spans="1:17" x14ac:dyDescent="0.2">
      <c r="A203" s="42" t="s">
        <v>267</v>
      </c>
      <c r="B203" s="43" t="s">
        <v>268</v>
      </c>
      <c r="C203" s="44" t="s">
        <v>267</v>
      </c>
      <c r="D203" s="45" t="s">
        <v>268</v>
      </c>
      <c r="E203" s="46" t="s">
        <v>269</v>
      </c>
      <c r="F203" s="47" t="s">
        <v>169</v>
      </c>
      <c r="G203" s="760">
        <v>14</v>
      </c>
      <c r="H203" s="745"/>
      <c r="I203" s="104">
        <v>1293.45</v>
      </c>
      <c r="J203" s="104">
        <f>SUMIF(FY16EqPup!$E$17:$E$482,$E203,FY16EqPup!M$17:M$482)</f>
        <v>-2.9999999999972715E-2</v>
      </c>
      <c r="K203" s="277">
        <f>SUMIF(FY16EqPup!$E$17:$E$482,$E203,FY16EqPup!N$17:N$482)</f>
        <v>1</v>
      </c>
      <c r="L203" s="89">
        <f>SUMIF(FY16Finv06!$E$17:$E$483,$E203,FY16Finv06!$Y$17:$Y$483)</f>
        <v>13378.24</v>
      </c>
      <c r="M203" s="714">
        <f t="shared" si="8"/>
        <v>0.43440000000000001</v>
      </c>
      <c r="N203" s="714">
        <f>IF($I203=0,0,IF($K203&gt;=$K$12,$T$5,IF(VLOOKUP($E203,FY16Finv06!$E$17:$AK$483,22,FALSE)="Exempt",$T$4,IF(OR($A203="U401A",$A203="U401B"),$T$6,IF(AND($I203&gt;0,$L203=0),$T$7,ROUND($M203*$N$12,4))))))</f>
        <v>2.3900000000000001E-2</v>
      </c>
      <c r="O203" s="89">
        <f t="shared" si="9"/>
        <v>319.74</v>
      </c>
      <c r="P203" s="104">
        <v>14190.72</v>
      </c>
      <c r="Q203" s="89">
        <f t="shared" si="10"/>
        <v>14510.46</v>
      </c>
    </row>
    <row r="204" spans="1:17" x14ac:dyDescent="0.2">
      <c r="A204" s="22" t="s">
        <v>406</v>
      </c>
      <c r="B204" s="37" t="s">
        <v>407</v>
      </c>
      <c r="C204" s="38" t="s">
        <v>406</v>
      </c>
      <c r="D204" s="24" t="s">
        <v>407</v>
      </c>
      <c r="E204" s="39" t="s">
        <v>408</v>
      </c>
      <c r="F204" s="40" t="s">
        <v>405</v>
      </c>
      <c r="G204" s="758">
        <v>25</v>
      </c>
      <c r="H204" s="745"/>
      <c r="I204" s="103">
        <v>342.92</v>
      </c>
      <c r="J204" s="103">
        <f>SUMIF(FY16EqPup!$E$17:$E$482,$E204,FY16EqPup!M$17:M$482)</f>
        <v>9.9999999999909051E-3</v>
      </c>
      <c r="K204" s="276">
        <f>SUMIF(FY16EqPup!$E$17:$E$482,$E204,FY16EqPup!N$17:N$482)</f>
        <v>1</v>
      </c>
      <c r="L204" s="88">
        <f>SUMIF(FY16Finv06!$E$17:$E$483,$E204,FY16Finv06!$Y$17:$Y$483)</f>
        <v>13356.6</v>
      </c>
      <c r="M204" s="712">
        <f t="shared" si="8"/>
        <v>0.43669999999999998</v>
      </c>
      <c r="N204" s="712">
        <f>IF($I204=0,0,IF($K204&gt;=$K$12,$T$5,IF(VLOOKUP($E204,FY16Finv06!$E$17:$AK$483,22,FALSE)="Exempt",$T$4,IF(OR($A204="U401A",$A204="U401B"),$T$6,IF(AND($I204&gt;0,$L204=0),$T$7,ROUND($M204*$N$12,4))))))</f>
        <v>2.4E-2</v>
      </c>
      <c r="O204" s="88">
        <f t="shared" si="9"/>
        <v>320.56</v>
      </c>
      <c r="P204" s="103">
        <v>13375.67</v>
      </c>
      <c r="Q204" s="88">
        <f t="shared" si="10"/>
        <v>13696.23</v>
      </c>
    </row>
    <row r="205" spans="1:17" x14ac:dyDescent="0.2">
      <c r="A205" s="22" t="s">
        <v>441</v>
      </c>
      <c r="B205" s="37" t="s">
        <v>442</v>
      </c>
      <c r="C205" s="38" t="s">
        <v>441</v>
      </c>
      <c r="D205" s="24" t="s">
        <v>442</v>
      </c>
      <c r="E205" s="39" t="s">
        <v>443</v>
      </c>
      <c r="F205" s="40" t="s">
        <v>437</v>
      </c>
      <c r="G205" s="758">
        <v>27</v>
      </c>
      <c r="H205" s="745"/>
      <c r="I205" s="103">
        <v>125.04</v>
      </c>
      <c r="J205" s="103">
        <f>SUMIF(FY16EqPup!$E$17:$E$482,$E205,FY16EqPup!M$17:M$482)</f>
        <v>-9.9999999999909051E-3</v>
      </c>
      <c r="K205" s="276">
        <f>SUMIF(FY16EqPup!$E$17:$E$482,$E205,FY16EqPup!N$17:N$482)</f>
        <v>1</v>
      </c>
      <c r="L205" s="88">
        <f>SUMIF(FY16Finv06!$E$17:$E$483,$E205,FY16Finv06!$Y$17:$Y$483)</f>
        <v>13353.02</v>
      </c>
      <c r="M205" s="712">
        <f t="shared" si="8"/>
        <v>0.43709999999999999</v>
      </c>
      <c r="N205" s="712">
        <f>IF($I205=0,0,IF($K205&gt;=$K$12,$T$5,IF(VLOOKUP($E205,FY16Finv06!$E$17:$AK$483,22,FALSE)="Exempt",$T$4,IF(OR($A205="U401A",$A205="U401B"),$T$6,IF(AND($I205&gt;0,$L205=0),$T$7,ROUND($M205*$N$12,4))))))</f>
        <v>2.4E-2</v>
      </c>
      <c r="O205" s="88">
        <f t="shared" si="9"/>
        <v>320.47000000000003</v>
      </c>
      <c r="P205" s="103">
        <v>13353.02</v>
      </c>
      <c r="Q205" s="88">
        <f t="shared" si="10"/>
        <v>13673.49</v>
      </c>
    </row>
    <row r="206" spans="1:17" x14ac:dyDescent="0.2">
      <c r="A206" s="22" t="s">
        <v>368</v>
      </c>
      <c r="B206" s="37" t="s">
        <v>369</v>
      </c>
      <c r="C206" s="38" t="s">
        <v>368</v>
      </c>
      <c r="D206" s="24" t="s">
        <v>369</v>
      </c>
      <c r="E206" s="39" t="s">
        <v>370</v>
      </c>
      <c r="F206" s="40" t="s">
        <v>337</v>
      </c>
      <c r="G206" s="758">
        <v>22</v>
      </c>
      <c r="H206" s="745"/>
      <c r="I206" s="103">
        <v>213.23</v>
      </c>
      <c r="J206" s="103">
        <f>SUMIF(FY16EqPup!$E$17:$E$482,$E206,FY16EqPup!M$17:M$482)</f>
        <v>0</v>
      </c>
      <c r="K206" s="276">
        <f>SUMIF(FY16EqPup!$E$17:$E$482,$E206,FY16EqPup!N$17:N$482)</f>
        <v>1</v>
      </c>
      <c r="L206" s="88">
        <f>SUMIF(FY16Finv06!$E$17:$E$483,$E206,FY16Finv06!$Y$17:$Y$483)</f>
        <v>13347.04</v>
      </c>
      <c r="M206" s="712">
        <f t="shared" si="8"/>
        <v>0.43769999999999998</v>
      </c>
      <c r="N206" s="712">
        <f>IF($I206=0,0,IF($K206&gt;=$K$12,$T$5,IF(VLOOKUP($E206,FY16Finv06!$E$17:$AK$483,22,FALSE)="Exempt",$T$4,IF(OR($A206="U401A",$A206="U401B"),$T$6,IF(AND($I206&gt;0,$L206=0),$T$7,ROUND($M206*$N$12,4))))))</f>
        <v>2.41E-2</v>
      </c>
      <c r="O206" s="88">
        <f t="shared" si="9"/>
        <v>321.66000000000003</v>
      </c>
      <c r="P206" s="103">
        <v>13347.04</v>
      </c>
      <c r="Q206" s="88">
        <f t="shared" si="10"/>
        <v>13668.7</v>
      </c>
    </row>
    <row r="207" spans="1:17" x14ac:dyDescent="0.2">
      <c r="A207" s="22" t="s">
        <v>292</v>
      </c>
      <c r="B207" s="37" t="s">
        <v>293</v>
      </c>
      <c r="C207" s="38" t="s">
        <v>292</v>
      </c>
      <c r="D207" s="24" t="s">
        <v>293</v>
      </c>
      <c r="E207" s="39" t="s">
        <v>294</v>
      </c>
      <c r="F207" s="40" t="s">
        <v>177</v>
      </c>
      <c r="G207" s="758">
        <v>18</v>
      </c>
      <c r="H207" s="745"/>
      <c r="I207" s="103">
        <v>174.14</v>
      </c>
      <c r="J207" s="103">
        <f>SUMIF(FY16EqPup!$E$17:$E$482,$E207,FY16EqPup!M$17:M$482)</f>
        <v>3.5099999999999909</v>
      </c>
      <c r="K207" s="276">
        <f>SUMIF(FY16EqPup!$E$17:$E$482,$E207,FY16EqPup!N$17:N$482)</f>
        <v>1.0209999999999999</v>
      </c>
      <c r="L207" s="88">
        <f>SUMIF(FY16Finv06!$E$17:$E$483,$E207,FY16Finv06!$Y$17:$Y$483)</f>
        <v>13341.800000000001</v>
      </c>
      <c r="M207" s="712">
        <f t="shared" si="8"/>
        <v>0.43830000000000002</v>
      </c>
      <c r="N207" s="712">
        <f>IF($I207=0,0,IF($K207&gt;=$K$12,$T$5,IF(VLOOKUP($E207,FY16Finv06!$E$17:$AK$483,22,FALSE)="Exempt",$T$4,IF(OR($A207="U401A",$A207="U401B"),$T$6,IF(AND($I207&gt;0,$L207=0),$T$7,ROUND($M207*$N$12,4))))))</f>
        <v>2.41E-2</v>
      </c>
      <c r="O207" s="88">
        <f t="shared" si="9"/>
        <v>321.54000000000002</v>
      </c>
      <c r="P207" s="103">
        <v>13372.18</v>
      </c>
      <c r="Q207" s="88">
        <f t="shared" si="10"/>
        <v>13693.72</v>
      </c>
    </row>
    <row r="208" spans="1:17" x14ac:dyDescent="0.2">
      <c r="A208" s="22" t="s">
        <v>353</v>
      </c>
      <c r="B208" s="37" t="s">
        <v>354</v>
      </c>
      <c r="C208" s="38" t="s">
        <v>353</v>
      </c>
      <c r="D208" s="24" t="s">
        <v>354</v>
      </c>
      <c r="E208" s="39" t="s">
        <v>355</v>
      </c>
      <c r="F208" s="40" t="s">
        <v>337</v>
      </c>
      <c r="G208" s="758">
        <v>21</v>
      </c>
      <c r="H208" s="745"/>
      <c r="I208" s="103">
        <v>304.83</v>
      </c>
      <c r="J208" s="103">
        <f>SUMIF(FY16EqPup!$E$17:$E$482,$E208,FY16EqPup!M$17:M$482)</f>
        <v>7.6999999999999886</v>
      </c>
      <c r="K208" s="276">
        <f>SUMIF(FY16EqPup!$E$17:$E$482,$E208,FY16EqPup!N$17:N$482)</f>
        <v>1.026</v>
      </c>
      <c r="L208" s="88">
        <f>SUMIF(FY16Finv06!$E$17:$E$483,$E208,FY16Finv06!$Y$17:$Y$483)</f>
        <v>13323.99</v>
      </c>
      <c r="M208" s="712">
        <f t="shared" si="8"/>
        <v>0.44019999999999998</v>
      </c>
      <c r="N208" s="712">
        <f>IF($I208=0,0,IF($K208&gt;=$K$12,$T$5,IF(VLOOKUP($E208,FY16Finv06!$E$17:$AK$483,22,FALSE)="Exempt",$T$4,IF(OR($A208="U401A",$A208="U401B"),$T$6,IF(AND($I208&gt;0,$L208=0),$T$7,ROUND($M208*$N$12,4))))))</f>
        <v>2.4199999999999999E-2</v>
      </c>
      <c r="O208" s="88">
        <f t="shared" si="9"/>
        <v>322.44</v>
      </c>
      <c r="P208" s="103">
        <v>13323.99</v>
      </c>
      <c r="Q208" s="88">
        <f t="shared" si="10"/>
        <v>13646.43</v>
      </c>
    </row>
    <row r="209" spans="1:17" x14ac:dyDescent="0.2">
      <c r="A209" s="22" t="s">
        <v>84</v>
      </c>
      <c r="B209" s="37" t="s">
        <v>85</v>
      </c>
      <c r="C209" s="38" t="s">
        <v>84</v>
      </c>
      <c r="D209" s="24" t="s">
        <v>85</v>
      </c>
      <c r="E209" s="39" t="s">
        <v>86</v>
      </c>
      <c r="F209" s="40" t="s">
        <v>10</v>
      </c>
      <c r="G209" s="758">
        <v>4</v>
      </c>
      <c r="H209" s="745"/>
      <c r="I209" s="103">
        <v>115.15</v>
      </c>
      <c r="J209" s="103">
        <f>SUMIF(FY16EqPup!$E$17:$E$482,$E209,FY16EqPup!M$17:M$482)</f>
        <v>0</v>
      </c>
      <c r="K209" s="276">
        <f>SUMIF(FY16EqPup!$E$17:$E$482,$E209,FY16EqPup!N$17:N$482)</f>
        <v>1</v>
      </c>
      <c r="L209" s="88">
        <f>SUMIF(FY16Finv06!$E$17:$E$483,$E209,FY16Finv06!$Y$17:$Y$483)</f>
        <v>13297.48</v>
      </c>
      <c r="M209" s="712">
        <f t="shared" ref="M209:M272" si="11">IF(OR($I209=0,$L209=0),0,ROUND($L$12/$L209-1,4))</f>
        <v>0.44309999999999999</v>
      </c>
      <c r="N209" s="712">
        <f>IF($I209=0,0,IF($K209&gt;=$K$12,$T$5,IF(VLOOKUP($E209,FY16Finv06!$E$17:$AK$483,22,FALSE)="Exempt",$T$4,IF(OR($A209="U401A",$A209="U401B"),$T$6,IF(AND($I209&gt;0,$L209=0),$T$7,ROUND($M209*$N$12,4))))))</f>
        <v>2.4400000000000002E-2</v>
      </c>
      <c r="O209" s="88">
        <f t="shared" ref="O209:O272" si="12">IF(ISNUMBER($N209)=FALSE,"na",ROUND($L209*$N209,2))</f>
        <v>324.45999999999998</v>
      </c>
      <c r="P209" s="103">
        <v>13373.68</v>
      </c>
      <c r="Q209" s="88">
        <f t="shared" ref="Q209:Q272" si="13">IF(ISNUMBER($N209)=FALSE,"na",ROUND(P209+O209,2))</f>
        <v>13698.14</v>
      </c>
    </row>
    <row r="210" spans="1:17" x14ac:dyDescent="0.2">
      <c r="A210" s="42" t="s">
        <v>90</v>
      </c>
      <c r="B210" s="43" t="s">
        <v>91</v>
      </c>
      <c r="C210" s="44" t="s">
        <v>90</v>
      </c>
      <c r="D210" s="45" t="s">
        <v>91</v>
      </c>
      <c r="E210" s="46" t="s">
        <v>92</v>
      </c>
      <c r="F210" s="47" t="s">
        <v>74</v>
      </c>
      <c r="G210" s="760">
        <v>4</v>
      </c>
      <c r="H210" s="745"/>
      <c r="I210" s="104">
        <v>482.09000000000003</v>
      </c>
      <c r="J210" s="104">
        <f>SUMIF(FY16EqPup!$E$17:$E$482,$E210,FY16EqPup!M$17:M$482)</f>
        <v>1.7699999999999818</v>
      </c>
      <c r="K210" s="277">
        <f>SUMIF(FY16EqPup!$E$17:$E$482,$E210,FY16EqPup!N$17:N$482)</f>
        <v>1.004</v>
      </c>
      <c r="L210" s="89">
        <f>SUMIF(FY16Finv06!$E$17:$E$483,$E210,FY16Finv06!$Y$17:$Y$483)</f>
        <v>13262.01</v>
      </c>
      <c r="M210" s="714">
        <f t="shared" si="11"/>
        <v>0.44690000000000002</v>
      </c>
      <c r="N210" s="714">
        <f>IF($I210=0,0,IF($K210&gt;=$K$12,$T$5,IF(VLOOKUP($E210,FY16Finv06!$E$17:$AK$483,22,FALSE)="Exempt",$T$4,IF(OR($A210="U401A",$A210="U401B"),$T$6,IF(AND($I210&gt;0,$L210=0),$T$7,ROUND($M210*$N$12,4))))))</f>
        <v>2.46E-2</v>
      </c>
      <c r="O210" s="89">
        <f t="shared" si="12"/>
        <v>326.25</v>
      </c>
      <c r="P210" s="104">
        <v>13263.59</v>
      </c>
      <c r="Q210" s="89">
        <f t="shared" si="13"/>
        <v>13589.84</v>
      </c>
    </row>
    <row r="211" spans="1:17" x14ac:dyDescent="0.2">
      <c r="A211" s="22" t="s">
        <v>580</v>
      </c>
      <c r="B211" s="37" t="s">
        <v>581</v>
      </c>
      <c r="C211" s="38" t="s">
        <v>580</v>
      </c>
      <c r="D211" s="24" t="s">
        <v>581</v>
      </c>
      <c r="E211" s="39" t="s">
        <v>582</v>
      </c>
      <c r="F211" s="40" t="s">
        <v>497</v>
      </c>
      <c r="G211" s="758">
        <v>34</v>
      </c>
      <c r="H211" s="745"/>
      <c r="I211" s="103">
        <v>125.38</v>
      </c>
      <c r="J211" s="103">
        <f>SUMIF(FY16EqPup!$E$17:$E$482,$E211,FY16EqPup!M$17:M$482)</f>
        <v>9.9999999999909051E-3</v>
      </c>
      <c r="K211" s="276">
        <f>SUMIF(FY16EqPup!$E$17:$E$482,$E211,FY16EqPup!N$17:N$482)</f>
        <v>1</v>
      </c>
      <c r="L211" s="88">
        <f>SUMIF(FY16Finv06!$E$17:$E$483,$E211,FY16Finv06!$Y$17:$Y$483)</f>
        <v>13257.59</v>
      </c>
      <c r="M211" s="712">
        <f t="shared" si="11"/>
        <v>0.44740000000000002</v>
      </c>
      <c r="N211" s="712">
        <f>IF($I211=0,0,IF($K211&gt;=$K$12,$T$5,IF(VLOOKUP($E211,FY16Finv06!$E$17:$AK$483,22,FALSE)="Exempt",$T$4,IF(OR($A211="U401A",$A211="U401B"),$T$6,IF(AND($I211&gt;0,$L211=0),$T$7,ROUND($M211*$N$12,4))))))</f>
        <v>2.46E-2</v>
      </c>
      <c r="O211" s="88">
        <f t="shared" si="12"/>
        <v>326.14</v>
      </c>
      <c r="P211" s="103">
        <v>14128.77</v>
      </c>
      <c r="Q211" s="88">
        <f t="shared" si="13"/>
        <v>14454.91</v>
      </c>
    </row>
    <row r="212" spans="1:17" x14ac:dyDescent="0.2">
      <c r="A212" s="42" t="s">
        <v>362</v>
      </c>
      <c r="B212" s="43" t="s">
        <v>363</v>
      </c>
      <c r="C212" s="44" t="s">
        <v>362</v>
      </c>
      <c r="D212" s="45" t="s">
        <v>363</v>
      </c>
      <c r="E212" s="46" t="s">
        <v>364</v>
      </c>
      <c r="F212" s="47" t="s">
        <v>337</v>
      </c>
      <c r="G212" s="760">
        <v>21</v>
      </c>
      <c r="H212" s="745"/>
      <c r="I212" s="104">
        <v>917.79</v>
      </c>
      <c r="J212" s="104">
        <f>SUMIF(FY16EqPup!$E$17:$E$482,$E212,FY16EqPup!M$17:M$482)</f>
        <v>6.9900000000000091</v>
      </c>
      <c r="K212" s="277">
        <f>SUMIF(FY16EqPup!$E$17:$E$482,$E212,FY16EqPup!N$17:N$482)</f>
        <v>1.008</v>
      </c>
      <c r="L212" s="89">
        <f>SUMIF(FY16Finv06!$E$17:$E$483,$E212,FY16Finv06!$Y$17:$Y$483)</f>
        <v>13205.240000000002</v>
      </c>
      <c r="M212" s="714">
        <f t="shared" si="11"/>
        <v>0.45319999999999999</v>
      </c>
      <c r="N212" s="714">
        <f>IF($I212=0,0,IF($K212&gt;=$K$12,$T$5,IF(VLOOKUP($E212,FY16Finv06!$E$17:$AK$483,22,FALSE)="Exempt",$T$4,IF(OR($A212="U401A",$A212="U401B"),$T$6,IF(AND($I212&gt;0,$L212=0),$T$7,ROUND($M212*$N$12,4))))))</f>
        <v>2.4899999999999999E-2</v>
      </c>
      <c r="O212" s="89">
        <f t="shared" si="12"/>
        <v>328.81</v>
      </c>
      <c r="P212" s="104">
        <v>13353.87</v>
      </c>
      <c r="Q212" s="89">
        <f t="shared" si="13"/>
        <v>13682.68</v>
      </c>
    </row>
    <row r="213" spans="1:17" x14ac:dyDescent="0.2">
      <c r="A213" s="22" t="s">
        <v>586</v>
      </c>
      <c r="B213" s="37" t="s">
        <v>587</v>
      </c>
      <c r="C213" s="38" t="s">
        <v>586</v>
      </c>
      <c r="D213" s="24" t="s">
        <v>587</v>
      </c>
      <c r="E213" s="39" t="s">
        <v>588</v>
      </c>
      <c r="F213" s="40" t="s">
        <v>497</v>
      </c>
      <c r="G213" s="758">
        <v>34</v>
      </c>
      <c r="H213" s="745"/>
      <c r="I213" s="103">
        <v>94.18</v>
      </c>
      <c r="J213" s="103">
        <f>SUMIF(FY16EqPup!$E$17:$E$482,$E213,FY16EqPup!M$17:M$482)</f>
        <v>0</v>
      </c>
      <c r="K213" s="276">
        <f>SUMIF(FY16EqPup!$E$17:$E$482,$E213,FY16EqPup!N$17:N$482)</f>
        <v>1</v>
      </c>
      <c r="L213" s="88">
        <f>SUMIF(FY16Finv06!$E$17:$E$483,$E213,FY16Finv06!$Y$17:$Y$483)</f>
        <v>13176.45</v>
      </c>
      <c r="M213" s="712">
        <f t="shared" si="11"/>
        <v>0.45629999999999998</v>
      </c>
      <c r="N213" s="712">
        <f>IF($I213=0,0,IF($K213&gt;=$K$12,$T$5,IF(VLOOKUP($E213,FY16Finv06!$E$17:$AK$483,22,FALSE)="Exempt",$T$4,IF(OR($A213="U401A",$A213="U401B"),$T$6,IF(AND($I213&gt;0,$L213=0),$T$7,ROUND($M213*$N$12,4))))))</f>
        <v>2.5100000000000001E-2</v>
      </c>
      <c r="O213" s="88">
        <f t="shared" si="12"/>
        <v>330.73</v>
      </c>
      <c r="P213" s="103">
        <v>13176.45</v>
      </c>
      <c r="Q213" s="88">
        <f t="shared" si="13"/>
        <v>13507.18</v>
      </c>
    </row>
    <row r="214" spans="1:17" x14ac:dyDescent="0.2">
      <c r="A214" s="22" t="s">
        <v>71</v>
      </c>
      <c r="B214" s="37" t="s">
        <v>72</v>
      </c>
      <c r="C214" s="38" t="s">
        <v>71</v>
      </c>
      <c r="D214" s="24" t="s">
        <v>72</v>
      </c>
      <c r="E214" s="39" t="s">
        <v>73</v>
      </c>
      <c r="F214" s="40" t="s">
        <v>74</v>
      </c>
      <c r="G214" s="758">
        <v>4</v>
      </c>
      <c r="H214" s="745"/>
      <c r="I214" s="103">
        <v>94.42</v>
      </c>
      <c r="J214" s="103">
        <f>SUMIF(FY16EqPup!$E$17:$E$482,$E214,FY16EqPup!M$17:M$482)</f>
        <v>2.3700000000000045</v>
      </c>
      <c r="K214" s="276">
        <f>SUMIF(FY16EqPup!$E$17:$E$482,$E214,FY16EqPup!N$17:N$482)</f>
        <v>1.026</v>
      </c>
      <c r="L214" s="88">
        <f>SUMIF(FY16Finv06!$E$17:$E$483,$E214,FY16Finv06!$Y$17:$Y$483)</f>
        <v>13159.3</v>
      </c>
      <c r="M214" s="712">
        <f t="shared" si="11"/>
        <v>0.4582</v>
      </c>
      <c r="N214" s="712">
        <f>IF($I214=0,0,IF($K214&gt;=$K$12,$T$5,IF(VLOOKUP($E214,FY16Finv06!$E$17:$AK$483,22,FALSE)="Exempt",$T$4,IF(OR($A214="U401A",$A214="U401B"),$T$6,IF(AND($I214&gt;0,$L214=0),$T$7,ROUND($M214*$N$12,4))))))</f>
        <v>2.52E-2</v>
      </c>
      <c r="O214" s="88">
        <f t="shared" si="12"/>
        <v>331.61</v>
      </c>
      <c r="P214" s="103">
        <v>13159.3</v>
      </c>
      <c r="Q214" s="88">
        <f t="shared" si="13"/>
        <v>13490.91</v>
      </c>
    </row>
    <row r="215" spans="1:17" x14ac:dyDescent="0.2">
      <c r="A215" s="22" t="s">
        <v>890</v>
      </c>
      <c r="B215" s="37" t="s">
        <v>891</v>
      </c>
      <c r="C215" s="38" t="s">
        <v>890</v>
      </c>
      <c r="D215" s="24" t="s">
        <v>891</v>
      </c>
      <c r="E215" s="39" t="s">
        <v>892</v>
      </c>
      <c r="F215" s="40" t="s">
        <v>153</v>
      </c>
      <c r="G215" s="758">
        <v>63</v>
      </c>
      <c r="H215" s="745"/>
      <c r="I215" s="103">
        <v>49.17</v>
      </c>
      <c r="J215" s="103">
        <f>SUMIF(FY16EqPup!$E$17:$E$482,$E215,FY16EqPup!M$17:M$482)</f>
        <v>0</v>
      </c>
      <c r="K215" s="276">
        <f>SUMIF(FY16EqPup!$E$17:$E$482,$E215,FY16EqPup!N$17:N$482)</f>
        <v>1</v>
      </c>
      <c r="L215" s="88">
        <f>SUMIF(FY16Finv06!$E$17:$E$483,$E215,FY16Finv06!$Y$17:$Y$483)</f>
        <v>13156.72</v>
      </c>
      <c r="M215" s="712">
        <f t="shared" si="11"/>
        <v>0.45850000000000002</v>
      </c>
      <c r="N215" s="713" t="str">
        <f>IF($I215=0,0,IF($K215&gt;=$K$12,$T$5,IF(VLOOKUP($E215,FY16Finv06!$E$17:$AK$483,22,FALSE)="Exempt",$T$4,IF(OR($A215="U401A",$A215="U401B"),$T$6,IF(AND($I215&gt;0,$L215=0),$T$7,ROUND($M215*$N$12,4))))))</f>
        <v>Exempt tuition pk-12</v>
      </c>
      <c r="O215" s="88" t="str">
        <f t="shared" si="12"/>
        <v>na</v>
      </c>
      <c r="P215" s="103">
        <v>13156.72</v>
      </c>
      <c r="Q215" s="88" t="str">
        <f t="shared" si="13"/>
        <v>na</v>
      </c>
    </row>
    <row r="216" spans="1:17" x14ac:dyDescent="0.2">
      <c r="A216" s="22" t="s">
        <v>491</v>
      </c>
      <c r="B216" s="37" t="s">
        <v>492</v>
      </c>
      <c r="C216" s="38" t="s">
        <v>491</v>
      </c>
      <c r="D216" s="24" t="s">
        <v>492</v>
      </c>
      <c r="E216" s="39" t="s">
        <v>493</v>
      </c>
      <c r="F216" s="40" t="s">
        <v>177</v>
      </c>
      <c r="G216" s="758">
        <v>31</v>
      </c>
      <c r="H216" s="745"/>
      <c r="I216" s="103">
        <v>100.62</v>
      </c>
      <c r="J216" s="103">
        <f>SUMIF(FY16EqPup!$E$17:$E$482,$E216,FY16EqPup!M$17:M$482)</f>
        <v>14.480000000000004</v>
      </c>
      <c r="K216" s="276">
        <f>SUMIF(FY16EqPup!$E$17:$E$482,$E216,FY16EqPup!N$17:N$482)</f>
        <v>1.1679999999999999</v>
      </c>
      <c r="L216" s="88">
        <f>SUMIF(FY16Finv06!$E$17:$E$483,$E216,FY16Finv06!$Y$17:$Y$483)</f>
        <v>12999.38</v>
      </c>
      <c r="M216" s="712">
        <f t="shared" si="11"/>
        <v>0.47620000000000001</v>
      </c>
      <c r="N216" s="713" t="str">
        <f>IF($I216=0,0,IF($K216&gt;=$K$12,$T$5,IF(VLOOKUP($E216,FY16Finv06!$E$17:$AK$483,22,FALSE)="Exempt",$T$4,IF(OR($A216="U401A",$A216="U401B"),$T$6,IF(AND($I216&gt;0,$L216=0),$T$7,ROUND($M216*$N$12,4))))))</f>
        <v>phantoms ≥ 10%</v>
      </c>
      <c r="O216" s="103" t="str">
        <f t="shared" si="12"/>
        <v>na</v>
      </c>
      <c r="P216" s="103">
        <v>12999.38</v>
      </c>
      <c r="Q216" s="103" t="str">
        <f t="shared" si="13"/>
        <v>na</v>
      </c>
    </row>
    <row r="217" spans="1:17" x14ac:dyDescent="0.2">
      <c r="A217" s="22" t="s">
        <v>96</v>
      </c>
      <c r="B217" s="37" t="s">
        <v>97</v>
      </c>
      <c r="C217" s="38" t="s">
        <v>96</v>
      </c>
      <c r="D217" s="24" t="s">
        <v>98</v>
      </c>
      <c r="E217" s="39" t="s">
        <v>99</v>
      </c>
      <c r="F217" s="40" t="s">
        <v>100</v>
      </c>
      <c r="G217" s="758">
        <v>5</v>
      </c>
      <c r="H217" s="745"/>
      <c r="I217" s="103">
        <v>852.15</v>
      </c>
      <c r="J217" s="103">
        <f>SUMIF(FY16EqPup!$E$17:$E$482,$E217,FY16EqPup!M$17:M$482)</f>
        <v>-0.10000000000002274</v>
      </c>
      <c r="K217" s="276">
        <f>SUMIF(FY16EqPup!$E$17:$E$482,$E217,FY16EqPup!N$17:N$482)</f>
        <v>1</v>
      </c>
      <c r="L217" s="88">
        <f>SUMIF(FY16Finv06!$E$17:$E$483,$E217,FY16Finv06!$Y$17:$Y$483)</f>
        <v>12990.83</v>
      </c>
      <c r="M217" s="712">
        <f t="shared" si="11"/>
        <v>0.47720000000000001</v>
      </c>
      <c r="N217" s="712">
        <f>IF($I217=0,0,IF($K217&gt;=$K$12,$T$5,IF(VLOOKUP($E217,FY16Finv06!$E$17:$AK$483,22,FALSE)="Exempt",$T$4,IF(OR($A217="U401A",$A217="U401B"),$T$6,IF(AND($I217&gt;0,$L217=0),$T$7,ROUND($M217*$N$12,4))))))</f>
        <v>2.6200000000000001E-2</v>
      </c>
      <c r="O217" s="88">
        <f t="shared" si="12"/>
        <v>340.36</v>
      </c>
      <c r="P217" s="103">
        <v>13016.2</v>
      </c>
      <c r="Q217" s="88">
        <f t="shared" si="13"/>
        <v>13356.56</v>
      </c>
    </row>
    <row r="218" spans="1:17" x14ac:dyDescent="0.2">
      <c r="A218" s="42" t="s">
        <v>116</v>
      </c>
      <c r="B218" s="43" t="s">
        <v>117</v>
      </c>
      <c r="C218" s="44" t="s">
        <v>116</v>
      </c>
      <c r="D218" s="45" t="s">
        <v>117</v>
      </c>
      <c r="E218" s="46" t="s">
        <v>118</v>
      </c>
      <c r="F218" s="47" t="s">
        <v>100</v>
      </c>
      <c r="G218" s="760">
        <v>5</v>
      </c>
      <c r="H218" s="745"/>
      <c r="I218" s="104">
        <v>1758.89</v>
      </c>
      <c r="J218" s="104">
        <f>SUMIF(FY16EqPup!$E$17:$E$482,$E218,FY16EqPup!M$17:M$482)</f>
        <v>6.9999999999936335E-2</v>
      </c>
      <c r="K218" s="277">
        <f>SUMIF(FY16EqPup!$E$17:$E$482,$E218,FY16EqPup!N$17:N$482)</f>
        <v>1</v>
      </c>
      <c r="L218" s="89">
        <f>SUMIF(FY16Finv06!$E$17:$E$483,$E218,FY16Finv06!$Y$17:$Y$483)</f>
        <v>12910.710000000001</v>
      </c>
      <c r="M218" s="714">
        <f t="shared" si="11"/>
        <v>0.48630000000000001</v>
      </c>
      <c r="N218" s="714">
        <f>IF($I218=0,0,IF($K218&gt;=$K$12,$T$5,IF(VLOOKUP($E218,FY16Finv06!$E$17:$AK$483,22,FALSE)="Exempt",$T$4,IF(OR($A218="U401A",$A218="U401B"),$T$6,IF(AND($I218&gt;0,$L218=0),$T$7,ROUND($M218*$N$12,4))))))</f>
        <v>2.6700000000000002E-2</v>
      </c>
      <c r="O218" s="89">
        <f t="shared" si="12"/>
        <v>344.72</v>
      </c>
      <c r="P218" s="104">
        <v>13526.19</v>
      </c>
      <c r="Q218" s="89">
        <f t="shared" si="13"/>
        <v>13870.91</v>
      </c>
    </row>
    <row r="219" spans="1:17" x14ac:dyDescent="0.2">
      <c r="A219" s="22" t="s">
        <v>846</v>
      </c>
      <c r="B219" s="37" t="s">
        <v>153</v>
      </c>
      <c r="C219" s="38" t="s">
        <v>846</v>
      </c>
      <c r="D219" s="24" t="s">
        <v>153</v>
      </c>
      <c r="E219" s="39" t="s">
        <v>847</v>
      </c>
      <c r="F219" s="40" t="s">
        <v>153</v>
      </c>
      <c r="G219" s="758">
        <v>52</v>
      </c>
      <c r="H219" s="745"/>
      <c r="I219" s="103">
        <v>479.24</v>
      </c>
      <c r="J219" s="103">
        <f>SUMIF(FY16EqPup!$E$17:$E$482,$E219,FY16EqPup!M$17:M$482)</f>
        <v>0</v>
      </c>
      <c r="K219" s="276">
        <f>SUMIF(FY16EqPup!$E$17:$E$482,$E219,FY16EqPup!N$17:N$482)</f>
        <v>1</v>
      </c>
      <c r="L219" s="88">
        <f>SUMIF(FY16Finv06!$E$17:$E$483,$E219,FY16Finv06!$Y$17:$Y$483)</f>
        <v>12909.63</v>
      </c>
      <c r="M219" s="712">
        <f t="shared" si="11"/>
        <v>0.4864</v>
      </c>
      <c r="N219" s="712">
        <f>IF($I219=0,0,IF($K219&gt;=$K$12,$T$5,IF(VLOOKUP($E219,FY16Finv06!$E$17:$AK$483,22,FALSE)="Exempt",$T$4,IF(OR($A219="U401A",$A219="U401B"),$T$6,IF(AND($I219&gt;0,$L219=0),$T$7,ROUND($M219*$N$12,4))))))</f>
        <v>2.6800000000000001E-2</v>
      </c>
      <c r="O219" s="88">
        <f t="shared" si="12"/>
        <v>345.98</v>
      </c>
      <c r="P219" s="103">
        <v>13731.65</v>
      </c>
      <c r="Q219" s="88">
        <f t="shared" si="13"/>
        <v>14077.63</v>
      </c>
    </row>
    <row r="220" spans="1:17" x14ac:dyDescent="0.2">
      <c r="A220" s="22" t="s">
        <v>334</v>
      </c>
      <c r="B220" s="37" t="s">
        <v>335</v>
      </c>
      <c r="C220" s="38" t="s">
        <v>334</v>
      </c>
      <c r="D220" s="24" t="s">
        <v>335</v>
      </c>
      <c r="E220" s="39" t="s">
        <v>336</v>
      </c>
      <c r="F220" s="40" t="s">
        <v>337</v>
      </c>
      <c r="G220" s="758">
        <v>20</v>
      </c>
      <c r="H220" s="745"/>
      <c r="I220" s="103">
        <v>216.16</v>
      </c>
      <c r="J220" s="103">
        <f>SUMIF(FY16EqPup!$E$17:$E$482,$E220,FY16EqPup!M$17:M$482)</f>
        <v>0</v>
      </c>
      <c r="K220" s="276">
        <f>SUMIF(FY16EqPup!$E$17:$E$482,$E220,FY16EqPup!N$17:N$482)</f>
        <v>1</v>
      </c>
      <c r="L220" s="88">
        <f>SUMIF(FY16Finv06!$E$17:$E$483,$E220,FY16Finv06!$Y$17:$Y$483)</f>
        <v>12876.37</v>
      </c>
      <c r="M220" s="712">
        <f t="shared" si="11"/>
        <v>0.49030000000000001</v>
      </c>
      <c r="N220" s="712">
        <f>IF($I220=0,0,IF($K220&gt;=$K$12,$T$5,IF(VLOOKUP($E220,FY16Finv06!$E$17:$AK$483,22,FALSE)="Exempt",$T$4,IF(OR($A220="U401A",$A220="U401B"),$T$6,IF(AND($I220&gt;0,$L220=0),$T$7,ROUND($M220*$N$12,4))))))</f>
        <v>2.7E-2</v>
      </c>
      <c r="O220" s="88">
        <f t="shared" si="12"/>
        <v>347.66</v>
      </c>
      <c r="P220" s="103">
        <v>13278.45</v>
      </c>
      <c r="Q220" s="88">
        <f t="shared" si="13"/>
        <v>13626.11</v>
      </c>
    </row>
    <row r="221" spans="1:17" x14ac:dyDescent="0.2">
      <c r="A221" s="22" t="s">
        <v>371</v>
      </c>
      <c r="B221" s="37" t="s">
        <v>372</v>
      </c>
      <c r="C221" s="38" t="s">
        <v>371</v>
      </c>
      <c r="D221" s="24" t="s">
        <v>372</v>
      </c>
      <c r="E221" s="39" t="s">
        <v>373</v>
      </c>
      <c r="F221" s="40" t="s">
        <v>337</v>
      </c>
      <c r="G221" s="758">
        <v>22</v>
      </c>
      <c r="H221" s="745"/>
      <c r="I221" s="103">
        <v>854.94</v>
      </c>
      <c r="J221" s="103">
        <f>SUMIF(FY16EqPup!$E$17:$E$482,$E221,FY16EqPup!M$17:M$482)</f>
        <v>0</v>
      </c>
      <c r="K221" s="276">
        <f>SUMIF(FY16EqPup!$E$17:$E$482,$E221,FY16EqPup!N$17:N$482)</f>
        <v>1</v>
      </c>
      <c r="L221" s="88">
        <f>SUMIF(FY16Finv06!$E$17:$E$483,$E221,FY16Finv06!$Y$17:$Y$483)</f>
        <v>12862.4</v>
      </c>
      <c r="M221" s="712">
        <f t="shared" si="11"/>
        <v>0.4919</v>
      </c>
      <c r="N221" s="712">
        <f>IF($I221=0,0,IF($K221&gt;=$K$12,$T$5,IF(VLOOKUP($E221,FY16Finv06!$E$17:$AK$483,22,FALSE)="Exempt",$T$4,IF(OR($A221="U401A",$A221="U401B"),$T$6,IF(AND($I221&gt;0,$L221=0),$T$7,ROUND($M221*$N$12,4))))))</f>
        <v>2.7099999999999999E-2</v>
      </c>
      <c r="O221" s="88">
        <f t="shared" si="12"/>
        <v>348.57</v>
      </c>
      <c r="P221" s="103">
        <v>12884.08</v>
      </c>
      <c r="Q221" s="88">
        <f t="shared" si="13"/>
        <v>13232.65</v>
      </c>
    </row>
    <row r="222" spans="1:17" x14ac:dyDescent="0.2">
      <c r="A222" s="22" t="s">
        <v>782</v>
      </c>
      <c r="B222" s="37" t="s">
        <v>783</v>
      </c>
      <c r="C222" s="38" t="s">
        <v>782</v>
      </c>
      <c r="D222" s="24" t="s">
        <v>783</v>
      </c>
      <c r="E222" s="39" t="s">
        <v>784</v>
      </c>
      <c r="F222" s="40" t="s">
        <v>100</v>
      </c>
      <c r="G222" s="758">
        <v>49</v>
      </c>
      <c r="H222" s="745"/>
      <c r="I222" s="103">
        <v>25.19</v>
      </c>
      <c r="J222" s="103">
        <f>SUMIF(FY16EqPup!$E$17:$E$482,$E222,FY16EqPup!M$17:M$482)</f>
        <v>0</v>
      </c>
      <c r="K222" s="276">
        <f>SUMIF(FY16EqPup!$E$17:$E$482,$E222,FY16EqPup!N$17:N$482)</f>
        <v>1</v>
      </c>
      <c r="L222" s="88">
        <f>SUMIF(FY16Finv06!$E$17:$E$483,$E222,FY16Finv06!$Y$17:$Y$483)</f>
        <v>12843.27</v>
      </c>
      <c r="M222" s="712">
        <f t="shared" si="11"/>
        <v>0.49409999999999998</v>
      </c>
      <c r="N222" s="713" t="str">
        <f>IF($I222=0,0,IF($K222&gt;=$K$12,$T$5,IF(VLOOKUP($E222,FY16Finv06!$E$17:$AK$483,22,FALSE)="Exempt",$T$4,IF(OR($A222="U401A",$A222="U401B"),$T$6,IF(AND($I222&gt;0,$L222=0),$T$7,ROUND($M222*$N$12,4))))))</f>
        <v>Exempt tuition pk-12</v>
      </c>
      <c r="O222" s="88" t="str">
        <f t="shared" si="12"/>
        <v>na</v>
      </c>
      <c r="P222" s="103">
        <v>12843.27</v>
      </c>
      <c r="Q222" s="88" t="str">
        <f t="shared" si="13"/>
        <v>na</v>
      </c>
    </row>
    <row r="223" spans="1:17" x14ac:dyDescent="0.2">
      <c r="A223" s="22" t="s">
        <v>648</v>
      </c>
      <c r="B223" s="37" t="s">
        <v>649</v>
      </c>
      <c r="C223" s="38" t="s">
        <v>648</v>
      </c>
      <c r="D223" s="24" t="s">
        <v>649</v>
      </c>
      <c r="E223" s="39" t="s">
        <v>650</v>
      </c>
      <c r="F223" s="40" t="s">
        <v>74</v>
      </c>
      <c r="G223" s="758">
        <v>37</v>
      </c>
      <c r="H223" s="745"/>
      <c r="I223" s="103">
        <v>520.16999999999996</v>
      </c>
      <c r="J223" s="103">
        <f>SUMIF(FY16EqPup!$E$17:$E$482,$E223,FY16EqPup!M$17:M$482)</f>
        <v>0</v>
      </c>
      <c r="K223" s="276">
        <f>SUMIF(FY16EqPup!$E$17:$E$482,$E223,FY16EqPup!N$17:N$482)</f>
        <v>1</v>
      </c>
      <c r="L223" s="88">
        <f>SUMIF(FY16Finv06!$E$17:$E$483,$E223,FY16Finv06!$Y$17:$Y$483)</f>
        <v>12837.01</v>
      </c>
      <c r="M223" s="712">
        <f t="shared" si="11"/>
        <v>0.49490000000000001</v>
      </c>
      <c r="N223" s="712">
        <f>IF($I223=0,0,IF($K223&gt;=$K$12,$T$5,IF(VLOOKUP($E223,FY16Finv06!$E$17:$AK$483,22,FALSE)="Exempt",$T$4,IF(OR($A223="U401A",$A223="U401B"),$T$6,IF(AND($I223&gt;0,$L223=0),$T$7,ROUND($M223*$N$12,4))))))</f>
        <v>2.7199999999999998E-2</v>
      </c>
      <c r="O223" s="88">
        <f t="shared" si="12"/>
        <v>349.17</v>
      </c>
      <c r="P223" s="103">
        <v>13176.11</v>
      </c>
      <c r="Q223" s="88">
        <f t="shared" si="13"/>
        <v>13525.28</v>
      </c>
    </row>
    <row r="224" spans="1:17" x14ac:dyDescent="0.2">
      <c r="A224" s="22" t="s">
        <v>338</v>
      </c>
      <c r="B224" s="37" t="s">
        <v>339</v>
      </c>
      <c r="C224" s="38" t="s">
        <v>338</v>
      </c>
      <c r="D224" s="24" t="s">
        <v>339</v>
      </c>
      <c r="E224" s="39" t="s">
        <v>340</v>
      </c>
      <c r="F224" s="40" t="s">
        <v>337</v>
      </c>
      <c r="G224" s="758">
        <v>20</v>
      </c>
      <c r="H224" s="745"/>
      <c r="I224" s="103">
        <v>281.83999999999997</v>
      </c>
      <c r="J224" s="103">
        <f>SUMIF(FY16EqPup!$E$17:$E$482,$E224,FY16EqPup!M$17:M$482)</f>
        <v>0</v>
      </c>
      <c r="K224" s="276">
        <f>SUMIF(FY16EqPup!$E$17:$E$482,$E224,FY16EqPup!N$17:N$482)</f>
        <v>1</v>
      </c>
      <c r="L224" s="88">
        <f>SUMIF(FY16Finv06!$E$17:$E$483,$E224,FY16Finv06!$Y$17:$Y$483)</f>
        <v>12808.6</v>
      </c>
      <c r="M224" s="712">
        <f t="shared" si="11"/>
        <v>0.49819999999999998</v>
      </c>
      <c r="N224" s="712">
        <f>IF($I224=0,0,IF($K224&gt;=$K$12,$T$5,IF(VLOOKUP($E224,FY16Finv06!$E$17:$AK$483,22,FALSE)="Exempt",$T$4,IF(OR($A224="U401A",$A224="U401B"),$T$6,IF(AND($I224&gt;0,$L224=0),$T$7,ROUND($M224*$N$12,4))))))</f>
        <v>2.7400000000000001E-2</v>
      </c>
      <c r="O224" s="88">
        <f t="shared" si="12"/>
        <v>350.96</v>
      </c>
      <c r="P224" s="103">
        <v>12847.32</v>
      </c>
      <c r="Q224" s="88">
        <f t="shared" si="13"/>
        <v>13198.28</v>
      </c>
    </row>
    <row r="225" spans="1:17" x14ac:dyDescent="0.2">
      <c r="A225" s="22" t="s">
        <v>622</v>
      </c>
      <c r="B225" s="37" t="s">
        <v>169</v>
      </c>
      <c r="C225" s="38" t="s">
        <v>622</v>
      </c>
      <c r="D225" s="24" t="s">
        <v>169</v>
      </c>
      <c r="E225" s="39" t="s">
        <v>623</v>
      </c>
      <c r="F225" s="40" t="s">
        <v>74</v>
      </c>
      <c r="G225" s="758">
        <v>36</v>
      </c>
      <c r="H225" s="745"/>
      <c r="I225" s="103">
        <v>205.83</v>
      </c>
      <c r="J225" s="103">
        <f>SUMIF(FY16EqPup!$E$17:$E$482,$E225,FY16EqPup!M$17:M$482)</f>
        <v>14.360000000000014</v>
      </c>
      <c r="K225" s="276">
        <f>SUMIF(FY16EqPup!$E$17:$E$482,$E225,FY16EqPup!N$17:N$482)</f>
        <v>1.075</v>
      </c>
      <c r="L225" s="88">
        <f>SUMIF(FY16Finv06!$E$17:$E$483,$E225,FY16Finv06!$Y$17:$Y$483)</f>
        <v>12800.4</v>
      </c>
      <c r="M225" s="712">
        <f t="shared" si="11"/>
        <v>0.49909999999999999</v>
      </c>
      <c r="N225" s="712">
        <f>IF($I225=0,0,IF($K225&gt;=$K$12,$T$5,IF(VLOOKUP($E225,FY16Finv06!$E$17:$AK$483,22,FALSE)="Exempt",$T$4,IF(OR($A225="U401A",$A225="U401B"),$T$6,IF(AND($I225&gt;0,$L225=0),$T$7,ROUND($M225*$N$12,4))))))</f>
        <v>2.75E-2</v>
      </c>
      <c r="O225" s="88">
        <f t="shared" si="12"/>
        <v>352.01</v>
      </c>
      <c r="P225" s="103">
        <v>13271.16</v>
      </c>
      <c r="Q225" s="88">
        <f t="shared" si="13"/>
        <v>13623.17</v>
      </c>
    </row>
    <row r="226" spans="1:17" x14ac:dyDescent="0.2">
      <c r="A226" s="22" t="s">
        <v>468</v>
      </c>
      <c r="B226" s="37" t="s">
        <v>437</v>
      </c>
      <c r="C226" s="38" t="s">
        <v>468</v>
      </c>
      <c r="D226" s="24" t="s">
        <v>437</v>
      </c>
      <c r="E226" s="39" t="s">
        <v>469</v>
      </c>
      <c r="F226" s="40" t="s">
        <v>437</v>
      </c>
      <c r="G226" s="758">
        <v>29</v>
      </c>
      <c r="H226" s="745"/>
      <c r="I226" s="103">
        <v>164.09</v>
      </c>
      <c r="J226" s="103">
        <f>SUMIF(FY16EqPup!$E$17:$E$482,$E226,FY16EqPup!M$17:M$482)</f>
        <v>0</v>
      </c>
      <c r="K226" s="276">
        <f>SUMIF(FY16EqPup!$E$17:$E$482,$E226,FY16EqPup!N$17:N$482)</f>
        <v>1</v>
      </c>
      <c r="L226" s="88">
        <f>SUMIF(FY16Finv06!$E$17:$E$483,$E226,FY16Finv06!$Y$17:$Y$483)</f>
        <v>12790.92</v>
      </c>
      <c r="M226" s="712">
        <f t="shared" si="11"/>
        <v>0.50019999999999998</v>
      </c>
      <c r="N226" s="712">
        <f>IF($I226=0,0,IF($K226&gt;=$K$12,$T$5,IF(VLOOKUP($E226,FY16Finv06!$E$17:$AK$483,22,FALSE)="Exempt",$T$4,IF(OR($A226="U401A",$A226="U401B"),$T$6,IF(AND($I226&gt;0,$L226=0),$T$7,ROUND($M226*$N$12,4))))))</f>
        <v>2.75E-2</v>
      </c>
      <c r="O226" s="88">
        <f t="shared" si="12"/>
        <v>351.75</v>
      </c>
      <c r="P226" s="103">
        <v>12790.92</v>
      </c>
      <c r="Q226" s="88">
        <f t="shared" si="13"/>
        <v>13142.67</v>
      </c>
    </row>
    <row r="227" spans="1:17" x14ac:dyDescent="0.2">
      <c r="A227" s="22" t="s">
        <v>277</v>
      </c>
      <c r="B227" s="37" t="s">
        <v>278</v>
      </c>
      <c r="C227" s="38" t="s">
        <v>277</v>
      </c>
      <c r="D227" s="24" t="s">
        <v>278</v>
      </c>
      <c r="E227" s="39" t="s">
        <v>279</v>
      </c>
      <c r="F227" s="40" t="s">
        <v>169</v>
      </c>
      <c r="G227" s="758">
        <v>17</v>
      </c>
      <c r="H227" s="745"/>
      <c r="I227" s="103">
        <v>925.03</v>
      </c>
      <c r="J227" s="103">
        <f>SUMIF(FY16EqPup!$E$17:$E$482,$E227,FY16EqPup!M$17:M$482)</f>
        <v>0</v>
      </c>
      <c r="K227" s="276">
        <f>SUMIF(FY16EqPup!$E$17:$E$482,$E227,FY16EqPup!N$17:N$482)</f>
        <v>1</v>
      </c>
      <c r="L227" s="88">
        <f>SUMIF(FY16Finv06!$E$17:$E$483,$E227,FY16Finv06!$Y$17:$Y$483)</f>
        <v>12786.96</v>
      </c>
      <c r="M227" s="712">
        <f t="shared" si="11"/>
        <v>0.50070000000000003</v>
      </c>
      <c r="N227" s="712">
        <f>IF($I227=0,0,IF($K227&gt;=$K$12,$T$5,IF(VLOOKUP($E227,FY16Finv06!$E$17:$AK$483,22,FALSE)="Exempt",$T$4,IF(OR($A227="U401A",$A227="U401B"),$T$6,IF(AND($I227&gt;0,$L227=0),$T$7,ROUND($M227*$N$12,4))))))</f>
        <v>2.75E-2</v>
      </c>
      <c r="O227" s="88">
        <f t="shared" si="12"/>
        <v>351.64</v>
      </c>
      <c r="P227" s="103">
        <v>12896.81</v>
      </c>
      <c r="Q227" s="88">
        <f t="shared" si="13"/>
        <v>13248.45</v>
      </c>
    </row>
    <row r="228" spans="1:17" x14ac:dyDescent="0.2">
      <c r="A228" s="22" t="s">
        <v>433</v>
      </c>
      <c r="B228" s="37" t="s">
        <v>434</v>
      </c>
      <c r="C228" s="38" t="s">
        <v>433</v>
      </c>
      <c r="D228" s="24" t="s">
        <v>435</v>
      </c>
      <c r="E228" s="39" t="s">
        <v>436</v>
      </c>
      <c r="F228" s="40" t="s">
        <v>437</v>
      </c>
      <c r="G228" s="758">
        <v>27</v>
      </c>
      <c r="H228" s="745"/>
      <c r="I228" s="103">
        <v>224.08</v>
      </c>
      <c r="J228" s="103">
        <f>SUMIF(FY16EqPup!$E$17:$E$482,$E228,FY16EqPup!M$17:M$482)</f>
        <v>-1.999999999998181E-2</v>
      </c>
      <c r="K228" s="276">
        <f>SUMIF(FY16EqPup!$E$17:$E$482,$E228,FY16EqPup!N$17:N$482)</f>
        <v>1</v>
      </c>
      <c r="L228" s="88">
        <f>SUMIF(FY16Finv06!$E$17:$E$483,$E228,FY16Finv06!$Y$17:$Y$483)</f>
        <v>12771.429999999998</v>
      </c>
      <c r="M228" s="712">
        <f t="shared" si="11"/>
        <v>0.50249999999999995</v>
      </c>
      <c r="N228" s="712">
        <f>IF($I228=0,0,IF($K228&gt;=$K$12,$T$5,IF(VLOOKUP($E228,FY16Finv06!$E$17:$AK$483,22,FALSE)="Exempt",$T$4,IF(OR($A228="U401A",$A228="U401B"),$T$6,IF(AND($I228&gt;0,$L228=0),$T$7,ROUND($M228*$N$12,4))))))</f>
        <v>2.76E-2</v>
      </c>
      <c r="O228" s="88">
        <f t="shared" si="12"/>
        <v>352.49</v>
      </c>
      <c r="P228" s="103">
        <v>13839.63</v>
      </c>
      <c r="Q228" s="88">
        <f t="shared" si="13"/>
        <v>14192.12</v>
      </c>
    </row>
    <row r="229" spans="1:17" x14ac:dyDescent="0.2">
      <c r="A229" s="22" t="s">
        <v>380</v>
      </c>
      <c r="B229" s="37" t="s">
        <v>381</v>
      </c>
      <c r="C229" s="38" t="s">
        <v>380</v>
      </c>
      <c r="D229" s="24" t="s">
        <v>381</v>
      </c>
      <c r="E229" s="39" t="s">
        <v>382</v>
      </c>
      <c r="F229" s="40" t="s">
        <v>337</v>
      </c>
      <c r="G229" s="758">
        <v>23</v>
      </c>
      <c r="H229" s="745"/>
      <c r="I229" s="103">
        <v>717.33</v>
      </c>
      <c r="J229" s="103">
        <f>SUMIF(FY16EqPup!$E$17:$E$482,$E229,FY16EqPup!M$17:M$482)</f>
        <v>-1.999999999998181E-2</v>
      </c>
      <c r="K229" s="276">
        <f>SUMIF(FY16EqPup!$E$17:$E$482,$E229,FY16EqPup!N$17:N$482)</f>
        <v>1</v>
      </c>
      <c r="L229" s="88">
        <f>SUMIF(FY16Finv06!$E$17:$E$483,$E229,FY16Finv06!$Y$17:$Y$483)</f>
        <v>12753.76</v>
      </c>
      <c r="M229" s="712">
        <f t="shared" si="11"/>
        <v>0.50460000000000005</v>
      </c>
      <c r="N229" s="712">
        <f>IF($I229=0,0,IF($K229&gt;=$K$12,$T$5,IF(VLOOKUP($E229,FY16Finv06!$E$17:$AK$483,22,FALSE)="Exempt",$T$4,IF(OR($A229="U401A",$A229="U401B"),$T$6,IF(AND($I229&gt;0,$L229=0),$T$7,ROUND($M229*$N$12,4))))))</f>
        <v>2.7799999999999998E-2</v>
      </c>
      <c r="O229" s="88">
        <f t="shared" si="12"/>
        <v>354.55</v>
      </c>
      <c r="P229" s="103">
        <v>12771.53</v>
      </c>
      <c r="Q229" s="88">
        <f t="shared" si="13"/>
        <v>13126.08</v>
      </c>
    </row>
    <row r="230" spans="1:17" x14ac:dyDescent="0.2">
      <c r="A230" s="22" t="s">
        <v>359</v>
      </c>
      <c r="B230" s="37" t="s">
        <v>360</v>
      </c>
      <c r="C230" s="38" t="s">
        <v>359</v>
      </c>
      <c r="D230" s="24" t="s">
        <v>360</v>
      </c>
      <c r="E230" s="39" t="s">
        <v>361</v>
      </c>
      <c r="F230" s="40" t="s">
        <v>337</v>
      </c>
      <c r="G230" s="758">
        <v>21</v>
      </c>
      <c r="H230" s="745"/>
      <c r="I230" s="103">
        <v>529.86</v>
      </c>
      <c r="J230" s="103">
        <f>SUMIF(FY16EqPup!$E$17:$E$482,$E230,FY16EqPup!M$17:M$482)</f>
        <v>3.999999999996362E-2</v>
      </c>
      <c r="K230" s="276">
        <f>SUMIF(FY16EqPup!$E$17:$E$482,$E230,FY16EqPup!N$17:N$482)</f>
        <v>1</v>
      </c>
      <c r="L230" s="88">
        <f>SUMIF(FY16Finv06!$E$17:$E$483,$E230,FY16Finv06!$Y$17:$Y$483)</f>
        <v>12730.699999999999</v>
      </c>
      <c r="M230" s="712">
        <f t="shared" si="11"/>
        <v>0.50729999999999997</v>
      </c>
      <c r="N230" s="712">
        <f>IF($I230=0,0,IF($K230&gt;=$K$12,$T$5,IF(VLOOKUP($E230,FY16Finv06!$E$17:$AK$483,22,FALSE)="Exempt",$T$4,IF(OR($A230="U401A",$A230="U401B"),$T$6,IF(AND($I230&gt;0,$L230=0),$T$7,ROUND($M230*$N$12,4))))))</f>
        <v>2.7900000000000001E-2</v>
      </c>
      <c r="O230" s="88">
        <f t="shared" si="12"/>
        <v>355.19</v>
      </c>
      <c r="P230" s="103">
        <v>12789.71</v>
      </c>
      <c r="Q230" s="88">
        <f t="shared" si="13"/>
        <v>13144.9</v>
      </c>
    </row>
    <row r="231" spans="1:17" x14ac:dyDescent="0.2">
      <c r="A231" s="22" t="s">
        <v>513</v>
      </c>
      <c r="B231" s="37" t="s">
        <v>514</v>
      </c>
      <c r="C231" s="38" t="s">
        <v>513</v>
      </c>
      <c r="D231" s="24" t="s">
        <v>514</v>
      </c>
      <c r="E231" s="39" t="s">
        <v>515</v>
      </c>
      <c r="F231" s="40" t="s">
        <v>497</v>
      </c>
      <c r="G231" s="758">
        <v>31</v>
      </c>
      <c r="H231" s="745"/>
      <c r="I231" s="103">
        <v>35.25</v>
      </c>
      <c r="J231" s="103">
        <f>SUMIF(FY16EqPup!$E$17:$E$482,$E231,FY16EqPup!M$17:M$482)</f>
        <v>1.1400000000000006</v>
      </c>
      <c r="K231" s="276">
        <f>SUMIF(FY16EqPup!$E$17:$E$482,$E231,FY16EqPup!N$17:N$482)</f>
        <v>1.0329999999999999</v>
      </c>
      <c r="L231" s="88">
        <f>SUMIF(FY16Finv06!$E$17:$E$483,$E231,FY16Finv06!$Y$17:$Y$483)</f>
        <v>12695.74</v>
      </c>
      <c r="M231" s="712">
        <f t="shared" si="11"/>
        <v>0.51149999999999995</v>
      </c>
      <c r="N231" s="712">
        <f>IF($I231=0,0,IF($K231&gt;=$K$12,$T$5,IF(VLOOKUP($E231,FY16Finv06!$E$17:$AK$483,22,FALSE)="Exempt",$T$4,IF(OR($A231="U401A",$A231="U401B"),$T$6,IF(AND($I231&gt;0,$L231=0),$T$7,ROUND($M231*$N$12,4))))))</f>
        <v>2.81E-2</v>
      </c>
      <c r="O231" s="88">
        <f t="shared" si="12"/>
        <v>356.75</v>
      </c>
      <c r="P231" s="103">
        <v>12695.74</v>
      </c>
      <c r="Q231" s="88">
        <f t="shared" si="13"/>
        <v>13052.49</v>
      </c>
    </row>
    <row r="232" spans="1:17" x14ac:dyDescent="0.2">
      <c r="A232" s="22" t="s">
        <v>78</v>
      </c>
      <c r="B232" s="37" t="s">
        <v>79</v>
      </c>
      <c r="C232" s="38" t="s">
        <v>78</v>
      </c>
      <c r="D232" s="24" t="s">
        <v>79</v>
      </c>
      <c r="E232" s="39" t="s">
        <v>80</v>
      </c>
      <c r="F232" s="40" t="s">
        <v>74</v>
      </c>
      <c r="G232" s="758">
        <v>4</v>
      </c>
      <c r="H232" s="745"/>
      <c r="I232" s="103">
        <v>324.3</v>
      </c>
      <c r="J232" s="103">
        <f>SUMIF(FY16EqPup!$E$17:$E$482,$E232,FY16EqPup!M$17:M$482)</f>
        <v>2.0000000000038654E-2</v>
      </c>
      <c r="K232" s="276">
        <f>SUMIF(FY16EqPup!$E$17:$E$482,$E232,FY16EqPup!N$17:N$482)</f>
        <v>1</v>
      </c>
      <c r="L232" s="88">
        <f>SUMIF(FY16Finv06!$E$17:$E$483,$E232,FY16Finv06!$Y$17:$Y$483)</f>
        <v>12691.16</v>
      </c>
      <c r="M232" s="712">
        <f t="shared" si="11"/>
        <v>0.51200000000000001</v>
      </c>
      <c r="N232" s="712">
        <f>IF($I232=0,0,IF($K232&gt;=$K$12,$T$5,IF(VLOOKUP($E232,FY16Finv06!$E$17:$AK$483,22,FALSE)="Exempt",$T$4,IF(OR($A232="U401A",$A232="U401B"),$T$6,IF(AND($I232&gt;0,$L232=0),$T$7,ROUND($M232*$N$12,4))))))</f>
        <v>2.8199999999999999E-2</v>
      </c>
      <c r="O232" s="88">
        <f t="shared" si="12"/>
        <v>357.89</v>
      </c>
      <c r="P232" s="103">
        <v>13019.24</v>
      </c>
      <c r="Q232" s="88">
        <f t="shared" si="13"/>
        <v>13377.13</v>
      </c>
    </row>
    <row r="233" spans="1:17" x14ac:dyDescent="0.2">
      <c r="A233" s="22" t="s">
        <v>316</v>
      </c>
      <c r="B233" s="37" t="s">
        <v>317</v>
      </c>
      <c r="C233" s="38" t="s">
        <v>316</v>
      </c>
      <c r="D233" s="24" t="s">
        <v>317</v>
      </c>
      <c r="E233" s="39" t="s">
        <v>318</v>
      </c>
      <c r="F233" s="40" t="s">
        <v>177</v>
      </c>
      <c r="G233" s="758">
        <v>19</v>
      </c>
      <c r="H233" s="745"/>
      <c r="I233" s="103">
        <v>16.12</v>
      </c>
      <c r="J233" s="103">
        <f>SUMIF(FY16EqPup!$E$17:$E$482,$E233,FY16EqPup!M$17:M$482)</f>
        <v>3.6300000000000008</v>
      </c>
      <c r="K233" s="276">
        <f>SUMIF(FY16EqPup!$E$17:$E$482,$E233,FY16EqPup!N$17:N$482)</f>
        <v>1.2909999999999999</v>
      </c>
      <c r="L233" s="88">
        <f>SUMIF(FY16Finv06!$E$17:$E$483,$E233,FY16Finv06!$Y$17:$Y$483)</f>
        <v>12675.31</v>
      </c>
      <c r="M233" s="712">
        <f t="shared" si="11"/>
        <v>0.51390000000000002</v>
      </c>
      <c r="N233" s="713" t="str">
        <f>IF($I233=0,0,IF($K233&gt;=$K$12,$T$5,IF(VLOOKUP($E233,FY16Finv06!$E$17:$AK$483,22,FALSE)="Exempt",$T$4,IF(OR($A233="U401A",$A233="U401B"),$T$6,IF(AND($I233&gt;0,$L233=0),$T$7,ROUND($M233*$N$12,4))))))</f>
        <v>phantoms ≥ 10%</v>
      </c>
      <c r="O233" s="103" t="str">
        <f t="shared" si="12"/>
        <v>na</v>
      </c>
      <c r="P233" s="103">
        <v>12675.31</v>
      </c>
      <c r="Q233" s="103" t="str">
        <f t="shared" si="13"/>
        <v>na</v>
      </c>
    </row>
    <row r="234" spans="1:17" x14ac:dyDescent="0.2">
      <c r="A234" s="22" t="s">
        <v>589</v>
      </c>
      <c r="B234" s="37" t="s">
        <v>590</v>
      </c>
      <c r="C234" s="38" t="s">
        <v>589</v>
      </c>
      <c r="D234" s="24" t="s">
        <v>590</v>
      </c>
      <c r="E234" s="39" t="s">
        <v>591</v>
      </c>
      <c r="F234" s="40" t="s">
        <v>497</v>
      </c>
      <c r="G234" s="758">
        <v>34</v>
      </c>
      <c r="H234" s="745"/>
      <c r="I234" s="103">
        <v>24.61</v>
      </c>
      <c r="J234" s="103">
        <f>SUMIF(FY16EqPup!$E$17:$E$482,$E234,FY16EqPup!M$17:M$482)</f>
        <v>1.5</v>
      </c>
      <c r="K234" s="276">
        <f>SUMIF(FY16EqPup!$E$17:$E$482,$E234,FY16EqPup!N$17:N$482)</f>
        <v>1.0649999999999999</v>
      </c>
      <c r="L234" s="88">
        <f>SUMIF(FY16Finv06!$E$17:$E$483,$E234,FY16Finv06!$Y$17:$Y$483)</f>
        <v>12455.91</v>
      </c>
      <c r="M234" s="712">
        <f t="shared" si="11"/>
        <v>0.54059999999999997</v>
      </c>
      <c r="N234" s="712">
        <f>IF($I234=0,0,IF($K234&gt;=$K$12,$T$5,IF(VLOOKUP($E234,FY16Finv06!$E$17:$AK$483,22,FALSE)="Exempt",$T$4,IF(OR($A234="U401A",$A234="U401B"),$T$6,IF(AND($I234&gt;0,$L234=0),$T$7,ROUND($M234*$N$12,4))))))</f>
        <v>2.9700000000000001E-2</v>
      </c>
      <c r="O234" s="88">
        <f t="shared" si="12"/>
        <v>369.94</v>
      </c>
      <c r="P234" s="103">
        <v>12455.91</v>
      </c>
      <c r="Q234" s="88">
        <f t="shared" si="13"/>
        <v>12825.85</v>
      </c>
    </row>
    <row r="235" spans="1:17" x14ac:dyDescent="0.2">
      <c r="A235" s="22" t="s">
        <v>630</v>
      </c>
      <c r="B235" s="37" t="s">
        <v>631</v>
      </c>
      <c r="C235" s="38" t="s">
        <v>630</v>
      </c>
      <c r="D235" s="24" t="s">
        <v>631</v>
      </c>
      <c r="E235" s="39" t="s">
        <v>632</v>
      </c>
      <c r="F235" s="40" t="s">
        <v>74</v>
      </c>
      <c r="G235" s="758">
        <v>36</v>
      </c>
      <c r="H235" s="745"/>
      <c r="I235" s="103">
        <v>160.72999999999999</v>
      </c>
      <c r="J235" s="103">
        <f>SUMIF(FY16EqPup!$E$17:$E$482,$E235,FY16EqPup!M$17:M$482)</f>
        <v>20.689999999999998</v>
      </c>
      <c r="K235" s="276">
        <f>SUMIF(FY16EqPup!$E$17:$E$482,$E235,FY16EqPup!N$17:N$482)</f>
        <v>1.1479999999999999</v>
      </c>
      <c r="L235" s="88">
        <f>SUMIF(FY16Finv06!$E$17:$E$483,$E235,FY16Finv06!$Y$17:$Y$483)</f>
        <v>12436.609999999999</v>
      </c>
      <c r="M235" s="712">
        <f t="shared" si="11"/>
        <v>0.54300000000000004</v>
      </c>
      <c r="N235" s="713" t="str">
        <f>IF($I235=0,0,IF($K235&gt;=$K$12,$T$5,IF(VLOOKUP($E235,FY16Finv06!$E$17:$AK$483,22,FALSE)="Exempt",$T$4,IF(OR($A235="U401A",$A235="U401B"),$T$6,IF(AND($I235&gt;0,$L235=0),$T$7,ROUND($M235*$N$12,4))))))</f>
        <v>phantoms ≥ 10%</v>
      </c>
      <c r="O235" s="103" t="str">
        <f t="shared" si="12"/>
        <v>na</v>
      </c>
      <c r="P235" s="103">
        <v>12888.88</v>
      </c>
      <c r="Q235" s="103" t="str">
        <f t="shared" si="13"/>
        <v>na</v>
      </c>
    </row>
    <row r="236" spans="1:17" x14ac:dyDescent="0.2">
      <c r="A236" s="22" t="s">
        <v>473</v>
      </c>
      <c r="B236" s="37" t="s">
        <v>474</v>
      </c>
      <c r="C236" s="38" t="s">
        <v>473</v>
      </c>
      <c r="D236" s="24" t="s">
        <v>474</v>
      </c>
      <c r="E236" s="39" t="s">
        <v>475</v>
      </c>
      <c r="F236" s="40" t="s">
        <v>437</v>
      </c>
      <c r="G236" s="758">
        <v>29</v>
      </c>
      <c r="H236" s="745"/>
      <c r="I236" s="103">
        <v>533.24</v>
      </c>
      <c r="J236" s="103">
        <f>SUMIF(FY16EqPup!$E$17:$E$482,$E236,FY16EqPup!M$17:M$482)</f>
        <v>0</v>
      </c>
      <c r="K236" s="276">
        <f>SUMIF(FY16EqPup!$E$17:$E$482,$E236,FY16EqPup!N$17:N$482)</f>
        <v>1</v>
      </c>
      <c r="L236" s="88">
        <f>SUMIF(FY16Finv06!$E$17:$E$483,$E236,FY16Finv06!$Y$17:$Y$483)</f>
        <v>12422.19</v>
      </c>
      <c r="M236" s="712">
        <f t="shared" si="11"/>
        <v>0.54479999999999995</v>
      </c>
      <c r="N236" s="712">
        <f>IF($I236=0,0,IF($K236&gt;=$K$12,$T$5,IF(VLOOKUP($E236,FY16Finv06!$E$17:$AK$483,22,FALSE)="Exempt",$T$4,IF(OR($A236="U401A",$A236="U401B"),$T$6,IF(AND($I236&gt;0,$L236=0),$T$7,ROUND($M236*$N$12,4))))))</f>
        <v>0.03</v>
      </c>
      <c r="O236" s="88">
        <f t="shared" si="12"/>
        <v>372.67</v>
      </c>
      <c r="P236" s="103">
        <v>13257.61</v>
      </c>
      <c r="Q236" s="88">
        <f t="shared" si="13"/>
        <v>13630.28</v>
      </c>
    </row>
    <row r="237" spans="1:17" x14ac:dyDescent="0.2">
      <c r="A237" s="22" t="s">
        <v>516</v>
      </c>
      <c r="B237" s="37" t="s">
        <v>517</v>
      </c>
      <c r="C237" s="38" t="s">
        <v>516</v>
      </c>
      <c r="D237" s="24" t="s">
        <v>517</v>
      </c>
      <c r="E237" s="39" t="s">
        <v>518</v>
      </c>
      <c r="F237" s="40" t="s">
        <v>497</v>
      </c>
      <c r="G237" s="758">
        <v>31</v>
      </c>
      <c r="H237" s="745"/>
      <c r="I237" s="103">
        <v>350.16</v>
      </c>
      <c r="J237" s="103">
        <f>SUMIF(FY16EqPup!$E$17:$E$482,$E237,FY16EqPup!M$17:M$482)</f>
        <v>-9.9999999999909051E-3</v>
      </c>
      <c r="K237" s="276">
        <f>SUMIF(FY16EqPup!$E$17:$E$482,$E237,FY16EqPup!N$17:N$482)</f>
        <v>1</v>
      </c>
      <c r="L237" s="88">
        <f>SUMIF(FY16Finv06!$E$17:$E$483,$E237,FY16Finv06!$Y$17:$Y$483)</f>
        <v>12335.25</v>
      </c>
      <c r="M237" s="712">
        <f t="shared" si="11"/>
        <v>0.55569999999999997</v>
      </c>
      <c r="N237" s="712">
        <f>IF($I237=0,0,IF($K237&gt;=$K$12,$T$5,IF(VLOOKUP($E237,FY16Finv06!$E$17:$AK$483,22,FALSE)="Exempt",$T$4,IF(OR($A237="U401A",$A237="U401B"),$T$6,IF(AND($I237&gt;0,$L237=0),$T$7,ROUND($M237*$N$12,4))))))</f>
        <v>3.0599999999999999E-2</v>
      </c>
      <c r="O237" s="88">
        <f t="shared" si="12"/>
        <v>377.46</v>
      </c>
      <c r="P237" s="103">
        <v>12335.25</v>
      </c>
      <c r="Q237" s="88">
        <f t="shared" si="13"/>
        <v>12712.71</v>
      </c>
    </row>
    <row r="238" spans="1:17" x14ac:dyDescent="0.2">
      <c r="A238" s="22" t="s">
        <v>356</v>
      </c>
      <c r="B238" s="37" t="s">
        <v>357</v>
      </c>
      <c r="C238" s="38" t="s">
        <v>356</v>
      </c>
      <c r="D238" s="24" t="s">
        <v>357</v>
      </c>
      <c r="E238" s="39" t="s">
        <v>358</v>
      </c>
      <c r="F238" s="40" t="s">
        <v>337</v>
      </c>
      <c r="G238" s="758">
        <v>21</v>
      </c>
      <c r="H238" s="745"/>
      <c r="I238" s="103">
        <v>385.07</v>
      </c>
      <c r="J238" s="103">
        <f>SUMIF(FY16EqPup!$E$17:$E$482,$E238,FY16EqPup!M$17:M$482)</f>
        <v>0</v>
      </c>
      <c r="K238" s="276">
        <f>SUMIF(FY16EqPup!$E$17:$E$482,$E238,FY16EqPup!N$17:N$482)</f>
        <v>1</v>
      </c>
      <c r="L238" s="88">
        <f>SUMIF(FY16Finv06!$E$17:$E$483,$E238,FY16Finv06!$Y$17:$Y$483)</f>
        <v>12311.04</v>
      </c>
      <c r="M238" s="712">
        <f t="shared" si="11"/>
        <v>0.55869999999999997</v>
      </c>
      <c r="N238" s="712">
        <f>IF($I238=0,0,IF($K238&gt;=$K$12,$T$5,IF(VLOOKUP($E238,FY16Finv06!$E$17:$AK$483,22,FALSE)="Exempt",$T$4,IF(OR($A238="U401A",$A238="U401B"),$T$6,IF(AND($I238&gt;0,$L238=0),$T$7,ROUND($M238*$N$12,4))))))</f>
        <v>3.0700000000000002E-2</v>
      </c>
      <c r="O238" s="88">
        <f t="shared" si="12"/>
        <v>377.95</v>
      </c>
      <c r="P238" s="103">
        <v>12311.04</v>
      </c>
      <c r="Q238" s="88">
        <f t="shared" si="13"/>
        <v>12688.99</v>
      </c>
    </row>
    <row r="239" spans="1:17" x14ac:dyDescent="0.2">
      <c r="A239" s="22" t="s">
        <v>619</v>
      </c>
      <c r="B239" s="37" t="s">
        <v>620</v>
      </c>
      <c r="C239" s="38" t="s">
        <v>619</v>
      </c>
      <c r="D239" s="24" t="s">
        <v>620</v>
      </c>
      <c r="E239" s="39" t="s">
        <v>621</v>
      </c>
      <c r="F239" s="40" t="s">
        <v>74</v>
      </c>
      <c r="G239" s="758">
        <v>36</v>
      </c>
      <c r="H239" s="745"/>
      <c r="I239" s="103">
        <v>345.3</v>
      </c>
      <c r="J239" s="103">
        <f>SUMIF(FY16EqPup!$E$17:$E$482,$E239,FY16EqPup!M$17:M$482)</f>
        <v>-1.999999999998181E-2</v>
      </c>
      <c r="K239" s="276">
        <f>SUMIF(FY16EqPup!$E$17:$E$482,$E239,FY16EqPup!N$17:N$482)</f>
        <v>1</v>
      </c>
      <c r="L239" s="88">
        <f>SUMIF(FY16Finv06!$E$17:$E$483,$E239,FY16Finv06!$Y$17:$Y$483)</f>
        <v>12274.36</v>
      </c>
      <c r="M239" s="712">
        <f t="shared" si="11"/>
        <v>0.56340000000000001</v>
      </c>
      <c r="N239" s="712">
        <f>IF($I239=0,0,IF($K239&gt;=$K$12,$T$5,IF(VLOOKUP($E239,FY16Finv06!$E$17:$AK$483,22,FALSE)="Exempt",$T$4,IF(OR($A239="U401A",$A239="U401B"),$T$6,IF(AND($I239&gt;0,$L239=0),$T$7,ROUND($M239*$N$12,4))))))</f>
        <v>3.1E-2</v>
      </c>
      <c r="O239" s="88">
        <f t="shared" si="12"/>
        <v>380.51</v>
      </c>
      <c r="P239" s="103">
        <v>12450.33</v>
      </c>
      <c r="Q239" s="88">
        <f t="shared" si="13"/>
        <v>12830.84</v>
      </c>
    </row>
    <row r="240" spans="1:17" x14ac:dyDescent="0.2">
      <c r="A240" s="22" t="s">
        <v>573</v>
      </c>
      <c r="B240" s="37" t="s">
        <v>574</v>
      </c>
      <c r="C240" s="38" t="s">
        <v>573</v>
      </c>
      <c r="D240" s="24" t="s">
        <v>575</v>
      </c>
      <c r="E240" s="39" t="s">
        <v>576</v>
      </c>
      <c r="F240" s="40" t="s">
        <v>497</v>
      </c>
      <c r="G240" s="758">
        <v>34</v>
      </c>
      <c r="H240" s="745"/>
      <c r="I240" s="103">
        <v>188.38</v>
      </c>
      <c r="J240" s="103">
        <f>SUMIF(FY16EqPup!$E$17:$E$482,$E240,FY16EqPup!M$17:M$482)</f>
        <v>0</v>
      </c>
      <c r="K240" s="276">
        <f>SUMIF(FY16EqPup!$E$17:$E$482,$E240,FY16EqPup!N$17:N$482)</f>
        <v>1</v>
      </c>
      <c r="L240" s="88">
        <f>SUMIF(FY16Finv06!$E$17:$E$483,$E240,FY16Finv06!$Y$17:$Y$483)</f>
        <v>12273.53</v>
      </c>
      <c r="M240" s="712">
        <f t="shared" si="11"/>
        <v>0.5635</v>
      </c>
      <c r="N240" s="712">
        <f>IF($I240=0,0,IF($K240&gt;=$K$12,$T$5,IF(VLOOKUP($E240,FY16Finv06!$E$17:$AK$483,22,FALSE)="Exempt",$T$4,IF(OR($A240="U401A",$A240="U401B"),$T$6,IF(AND($I240&gt;0,$L240=0),$T$7,ROUND($M240*$N$12,4))))))</f>
        <v>3.1E-2</v>
      </c>
      <c r="O240" s="88">
        <f t="shared" si="12"/>
        <v>380.48</v>
      </c>
      <c r="P240" s="103">
        <v>12273.53</v>
      </c>
      <c r="Q240" s="88">
        <f t="shared" si="13"/>
        <v>12654.01</v>
      </c>
    </row>
    <row r="241" spans="1:17" x14ac:dyDescent="0.2">
      <c r="A241" s="22" t="s">
        <v>462</v>
      </c>
      <c r="B241" s="37" t="s">
        <v>463</v>
      </c>
      <c r="C241" s="38" t="s">
        <v>462</v>
      </c>
      <c r="D241" s="24" t="s">
        <v>463</v>
      </c>
      <c r="E241" s="39" t="s">
        <v>464</v>
      </c>
      <c r="F241" s="40" t="s">
        <v>437</v>
      </c>
      <c r="G241" s="758">
        <v>28</v>
      </c>
      <c r="H241" s="745"/>
      <c r="I241" s="103">
        <v>309.51</v>
      </c>
      <c r="J241" s="103">
        <f>SUMIF(FY16EqPup!$E$17:$E$482,$E241,FY16EqPup!M$17:M$482)</f>
        <v>1.999999999998181E-2</v>
      </c>
      <c r="K241" s="276">
        <f>SUMIF(FY16EqPup!$E$17:$E$482,$E241,FY16EqPup!N$17:N$482)</f>
        <v>1</v>
      </c>
      <c r="L241" s="88">
        <f>SUMIF(FY16Finv06!$E$17:$E$483,$E241,FY16Finv06!$Y$17:$Y$483)</f>
        <v>12264.05</v>
      </c>
      <c r="M241" s="712">
        <f t="shared" si="11"/>
        <v>0.56469999999999998</v>
      </c>
      <c r="N241" s="712">
        <f>IF($I241=0,0,IF($K241&gt;=$K$12,$T$5,IF(VLOOKUP($E241,FY16Finv06!$E$17:$AK$483,22,FALSE)="Exempt",$T$4,IF(OR($A241="U401A",$A241="U401B"),$T$6,IF(AND($I241&gt;0,$L241=0),$T$7,ROUND($M241*$N$12,4))))))</f>
        <v>3.1099999999999999E-2</v>
      </c>
      <c r="O241" s="88">
        <f t="shared" si="12"/>
        <v>381.41</v>
      </c>
      <c r="P241" s="103">
        <v>13002.57</v>
      </c>
      <c r="Q241" s="88">
        <f t="shared" si="13"/>
        <v>13383.98</v>
      </c>
    </row>
    <row r="242" spans="1:17" x14ac:dyDescent="0.2">
      <c r="A242" s="22" t="s">
        <v>107</v>
      </c>
      <c r="B242" s="37" t="s">
        <v>108</v>
      </c>
      <c r="C242" s="38" t="s">
        <v>107</v>
      </c>
      <c r="D242" s="24" t="s">
        <v>108</v>
      </c>
      <c r="E242" s="39" t="s">
        <v>109</v>
      </c>
      <c r="F242" s="40" t="s">
        <v>100</v>
      </c>
      <c r="G242" s="758">
        <v>5</v>
      </c>
      <c r="H242" s="745"/>
      <c r="I242" s="103">
        <v>244.61</v>
      </c>
      <c r="J242" s="103">
        <f>SUMIF(FY16EqPup!$E$17:$E$482,$E242,FY16EqPup!M$17:M$482)</f>
        <v>2.0000000000010232E-2</v>
      </c>
      <c r="K242" s="276">
        <f>SUMIF(FY16EqPup!$E$17:$E$482,$E242,FY16EqPup!N$17:N$482)</f>
        <v>1</v>
      </c>
      <c r="L242" s="88">
        <f>SUMIF(FY16Finv06!$E$17:$E$483,$E242,FY16Finv06!$Y$17:$Y$483)</f>
        <v>12211.44</v>
      </c>
      <c r="M242" s="712">
        <f t="shared" si="11"/>
        <v>0.57140000000000002</v>
      </c>
      <c r="N242" s="712">
        <f>IF($I242=0,0,IF($K242&gt;=$K$12,$T$5,IF(VLOOKUP($E242,FY16Finv06!$E$17:$AK$483,22,FALSE)="Exempt",$T$4,IF(OR($A242="U401A",$A242="U401B"),$T$6,IF(AND($I242&gt;0,$L242=0),$T$7,ROUND($M242*$N$12,4))))))</f>
        <v>3.1399999999999997E-2</v>
      </c>
      <c r="O242" s="88">
        <f t="shared" si="12"/>
        <v>383.44</v>
      </c>
      <c r="P242" s="103">
        <v>12263.78</v>
      </c>
      <c r="Q242" s="88">
        <f t="shared" si="13"/>
        <v>12647.22</v>
      </c>
    </row>
    <row r="243" spans="1:17" x14ac:dyDescent="0.2">
      <c r="A243" s="22" t="s">
        <v>504</v>
      </c>
      <c r="B243" s="37" t="s">
        <v>505</v>
      </c>
      <c r="C243" s="38" t="s">
        <v>504</v>
      </c>
      <c r="D243" s="24" t="s">
        <v>505</v>
      </c>
      <c r="E243" s="39" t="s">
        <v>506</v>
      </c>
      <c r="F243" s="40" t="s">
        <v>497</v>
      </c>
      <c r="G243" s="758">
        <v>31</v>
      </c>
      <c r="H243" s="745"/>
      <c r="I243" s="103">
        <v>53.82</v>
      </c>
      <c r="J243" s="103">
        <f>SUMIF(FY16EqPup!$E$17:$E$482,$E243,FY16EqPup!M$17:M$482)</f>
        <v>0</v>
      </c>
      <c r="K243" s="276">
        <f>SUMIF(FY16EqPup!$E$17:$E$482,$E243,FY16EqPup!N$17:N$482)</f>
        <v>1</v>
      </c>
      <c r="L243" s="88">
        <f>SUMIF(FY16Finv06!$E$17:$E$483,$E243,FY16Finv06!$Y$17:$Y$483)</f>
        <v>12198.68</v>
      </c>
      <c r="M243" s="712">
        <f t="shared" si="11"/>
        <v>0.57310000000000005</v>
      </c>
      <c r="N243" s="712">
        <f>IF($I243=0,0,IF($K243&gt;=$K$12,$T$5,IF(VLOOKUP($E243,FY16Finv06!$E$17:$AK$483,22,FALSE)="Exempt",$T$4,IF(OR($A243="U401A",$A243="U401B"),$T$6,IF(AND($I243&gt;0,$L243=0),$T$7,ROUND($M243*$N$12,4))))))</f>
        <v>3.15E-2</v>
      </c>
      <c r="O243" s="88">
        <f t="shared" si="12"/>
        <v>384.26</v>
      </c>
      <c r="P243" s="103">
        <v>12198.68</v>
      </c>
      <c r="Q243" s="88">
        <f t="shared" si="13"/>
        <v>12582.94</v>
      </c>
    </row>
    <row r="244" spans="1:17" x14ac:dyDescent="0.2">
      <c r="A244" s="22" t="s">
        <v>522</v>
      </c>
      <c r="B244" s="37" t="s">
        <v>523</v>
      </c>
      <c r="C244" s="38" t="s">
        <v>522</v>
      </c>
      <c r="D244" s="24" t="s">
        <v>523</v>
      </c>
      <c r="E244" s="39" t="s">
        <v>524</v>
      </c>
      <c r="F244" s="40" t="s">
        <v>497</v>
      </c>
      <c r="G244" s="758">
        <v>31</v>
      </c>
      <c r="H244" s="745"/>
      <c r="I244" s="103">
        <v>188.06</v>
      </c>
      <c r="J244" s="103">
        <f>SUMIF(FY16EqPup!$E$17:$E$482,$E244,FY16EqPup!M$17:M$482)</f>
        <v>-9.9999999999909051E-3</v>
      </c>
      <c r="K244" s="276">
        <f>SUMIF(FY16EqPup!$E$17:$E$482,$E244,FY16EqPup!N$17:N$482)</f>
        <v>1</v>
      </c>
      <c r="L244" s="88">
        <f>SUMIF(FY16Finv06!$E$17:$E$483,$E244,FY16Finv06!$Y$17:$Y$483)</f>
        <v>12186.89</v>
      </c>
      <c r="M244" s="712">
        <f t="shared" si="11"/>
        <v>0.5746</v>
      </c>
      <c r="N244" s="712">
        <f>IF($I244=0,0,IF($K244&gt;=$K$12,$T$5,IF(VLOOKUP($E244,FY16Finv06!$E$17:$AK$483,22,FALSE)="Exempt",$T$4,IF(OR($A244="U401A",$A244="U401B"),$T$6,IF(AND($I244&gt;0,$L244=0),$T$7,ROUND($M244*$N$12,4))))))</f>
        <v>3.1600000000000003E-2</v>
      </c>
      <c r="O244" s="88">
        <f t="shared" si="12"/>
        <v>385.11</v>
      </c>
      <c r="P244" s="103">
        <v>12205.41</v>
      </c>
      <c r="Q244" s="88">
        <f t="shared" si="13"/>
        <v>12590.52</v>
      </c>
    </row>
    <row r="245" spans="1:17" x14ac:dyDescent="0.2">
      <c r="A245" s="22" t="s">
        <v>800</v>
      </c>
      <c r="B245" s="37" t="s">
        <v>801</v>
      </c>
      <c r="C245" s="38" t="s">
        <v>800</v>
      </c>
      <c r="D245" s="24" t="s">
        <v>801</v>
      </c>
      <c r="E245" s="39" t="s">
        <v>802</v>
      </c>
      <c r="F245" s="40" t="s">
        <v>10</v>
      </c>
      <c r="G245" s="758">
        <v>50</v>
      </c>
      <c r="H245" s="745"/>
      <c r="I245" s="103">
        <v>43.73</v>
      </c>
      <c r="J245" s="103">
        <f>SUMIF(FY16EqPup!$E$17:$E$482,$E245,FY16EqPup!M$17:M$482)</f>
        <v>16.169999999999998</v>
      </c>
      <c r="K245" s="276">
        <f>SUMIF(FY16EqPup!$E$17:$E$482,$E245,FY16EqPup!N$17:N$482)</f>
        <v>1.587</v>
      </c>
      <c r="L245" s="88">
        <f>SUMIF(FY16Finv06!$E$17:$E$483,$E245,FY16Finv06!$Y$17:$Y$483)</f>
        <v>12167.5</v>
      </c>
      <c r="M245" s="712">
        <f t="shared" si="11"/>
        <v>0.57709999999999995</v>
      </c>
      <c r="N245" s="713" t="str">
        <f>IF($I245=0,0,IF($K245&gt;=$K$12,$T$5,IF(VLOOKUP($E245,FY16Finv06!$E$17:$AK$483,22,FALSE)="Exempt",$T$4,IF(OR($A245="U401A",$A245="U401B"),$T$6,IF(AND($I245&gt;0,$L245=0),$T$7,ROUND($M245*$N$12,4))))))</f>
        <v>phantoms ≥ 10%</v>
      </c>
      <c r="O245" s="103" t="str">
        <f t="shared" si="12"/>
        <v>na</v>
      </c>
      <c r="P245" s="103">
        <v>12175.07</v>
      </c>
      <c r="Q245" s="103" t="str">
        <f t="shared" si="13"/>
        <v>na</v>
      </c>
    </row>
    <row r="246" spans="1:17" x14ac:dyDescent="0.2">
      <c r="A246" s="22" t="s">
        <v>211</v>
      </c>
      <c r="B246" s="37" t="s">
        <v>212</v>
      </c>
      <c r="C246" s="38" t="s">
        <v>211</v>
      </c>
      <c r="D246" s="24" t="s">
        <v>212</v>
      </c>
      <c r="E246" s="39" t="s">
        <v>213</v>
      </c>
      <c r="F246" s="40" t="s">
        <v>173</v>
      </c>
      <c r="G246" s="758">
        <v>11</v>
      </c>
      <c r="H246" s="745"/>
      <c r="I246" s="103">
        <v>1133.75</v>
      </c>
      <c r="J246" s="103">
        <f>SUMIF(FY16EqPup!$E$17:$E$482,$E246,FY16EqPup!M$17:M$482)</f>
        <v>0</v>
      </c>
      <c r="K246" s="276">
        <f>SUMIF(FY16EqPup!$E$17:$E$482,$E246,FY16EqPup!N$17:N$482)</f>
        <v>1</v>
      </c>
      <c r="L246" s="88">
        <f>SUMIF(FY16Finv06!$E$17:$E$483,$E246,FY16Finv06!$Y$17:$Y$483)</f>
        <v>12037.060000000001</v>
      </c>
      <c r="M246" s="712">
        <f t="shared" si="11"/>
        <v>0.59419999999999995</v>
      </c>
      <c r="N246" s="712">
        <f>IF($I246=0,0,IF($K246&gt;=$K$12,$T$5,IF(VLOOKUP($E246,FY16Finv06!$E$17:$AK$483,22,FALSE)="Exempt",$T$4,IF(OR($A246="U401A",$A246="U401B"),$T$6,IF(AND($I246&gt;0,$L246=0),$T$7,ROUND($M246*$N$12,4))))))</f>
        <v>3.27E-2</v>
      </c>
      <c r="O246" s="88">
        <f t="shared" si="12"/>
        <v>393.61</v>
      </c>
      <c r="P246" s="103">
        <v>12161.62</v>
      </c>
      <c r="Q246" s="88">
        <f t="shared" si="13"/>
        <v>12555.23</v>
      </c>
    </row>
    <row r="247" spans="1:17" x14ac:dyDescent="0.2">
      <c r="A247" s="22" t="s">
        <v>365</v>
      </c>
      <c r="B247" s="37" t="s">
        <v>366</v>
      </c>
      <c r="C247" s="38" t="s">
        <v>365</v>
      </c>
      <c r="D247" s="24" t="s">
        <v>366</v>
      </c>
      <c r="E247" s="39" t="s">
        <v>367</v>
      </c>
      <c r="F247" s="40" t="s">
        <v>337</v>
      </c>
      <c r="G247" s="758">
        <v>22</v>
      </c>
      <c r="H247" s="745"/>
      <c r="I247" s="103">
        <v>769.03</v>
      </c>
      <c r="J247" s="103">
        <f>SUMIF(FY16EqPup!$E$17:$E$482,$E247,FY16EqPup!M$17:M$482)</f>
        <v>0</v>
      </c>
      <c r="K247" s="276">
        <f>SUMIF(FY16EqPup!$E$17:$E$482,$E247,FY16EqPup!N$17:N$482)</f>
        <v>1</v>
      </c>
      <c r="L247" s="88">
        <f>SUMIF(FY16Finv06!$E$17:$E$483,$E247,FY16Finv06!$Y$17:$Y$483)</f>
        <v>12019.92</v>
      </c>
      <c r="M247" s="712">
        <f t="shared" si="11"/>
        <v>0.59650000000000003</v>
      </c>
      <c r="N247" s="712">
        <f>IF($I247=0,0,IF($K247&gt;=$K$12,$T$5,IF(VLOOKUP($E247,FY16Finv06!$E$17:$AK$483,22,FALSE)="Exempt",$T$4,IF(OR($A247="U401A",$A247="U401B"),$T$6,IF(AND($I247&gt;0,$L247=0),$T$7,ROUND($M247*$N$12,4))))))</f>
        <v>3.2800000000000003E-2</v>
      </c>
      <c r="O247" s="88">
        <f t="shared" si="12"/>
        <v>394.25</v>
      </c>
      <c r="P247" s="103">
        <v>12235.33</v>
      </c>
      <c r="Q247" s="88">
        <f t="shared" si="13"/>
        <v>12629.58</v>
      </c>
    </row>
    <row r="248" spans="1:17" x14ac:dyDescent="0.2">
      <c r="A248" s="22" t="s">
        <v>286</v>
      </c>
      <c r="B248" s="37" t="s">
        <v>287</v>
      </c>
      <c r="C248" s="38" t="s">
        <v>286</v>
      </c>
      <c r="D248" s="24" t="s">
        <v>287</v>
      </c>
      <c r="E248" s="39" t="s">
        <v>288</v>
      </c>
      <c r="F248" s="40" t="s">
        <v>177</v>
      </c>
      <c r="G248" s="758">
        <v>18</v>
      </c>
      <c r="H248" s="745"/>
      <c r="I248" s="103">
        <v>36.22</v>
      </c>
      <c r="J248" s="103">
        <f>SUMIF(FY16EqPup!$E$17:$E$482,$E248,FY16EqPup!M$17:M$482)</f>
        <v>6.7399999999999984</v>
      </c>
      <c r="K248" s="276">
        <f>SUMIF(FY16EqPup!$E$17:$E$482,$E248,FY16EqPup!N$17:N$482)</f>
        <v>1.2290000000000001</v>
      </c>
      <c r="L248" s="88">
        <f>SUMIF(FY16Finv06!$E$17:$E$483,$E248,FY16Finv06!$Y$17:$Y$483)</f>
        <v>12014.41</v>
      </c>
      <c r="M248" s="712">
        <f t="shared" si="11"/>
        <v>0.59719999999999995</v>
      </c>
      <c r="N248" s="713" t="str">
        <f>IF($I248=0,0,IF($K248&gt;=$K$12,$T$5,IF(VLOOKUP($E248,FY16Finv06!$E$17:$AK$483,22,FALSE)="Exempt",$T$4,IF(OR($A248="U401A",$A248="U401B"),$T$6,IF(AND($I248&gt;0,$L248=0),$T$7,ROUND($M248*$N$12,4))))))</f>
        <v>phantoms ≥ 10%</v>
      </c>
      <c r="O248" s="88" t="str">
        <f t="shared" si="12"/>
        <v>na</v>
      </c>
      <c r="P248" s="103">
        <v>12046.16</v>
      </c>
      <c r="Q248" s="88" t="str">
        <f t="shared" si="13"/>
        <v>na</v>
      </c>
    </row>
    <row r="249" spans="1:17" x14ac:dyDescent="0.2">
      <c r="A249" s="22" t="s">
        <v>377</v>
      </c>
      <c r="B249" s="37" t="s">
        <v>378</v>
      </c>
      <c r="C249" s="38" t="s">
        <v>377</v>
      </c>
      <c r="D249" s="24" t="s">
        <v>378</v>
      </c>
      <c r="E249" s="39" t="s">
        <v>379</v>
      </c>
      <c r="F249" s="40" t="s">
        <v>337</v>
      </c>
      <c r="G249" s="758">
        <v>23</v>
      </c>
      <c r="H249" s="745"/>
      <c r="I249" s="103">
        <v>779.33</v>
      </c>
      <c r="J249" s="103">
        <f>SUMIF(FY16EqPup!$E$17:$E$482,$E249,FY16EqPup!M$17:M$482)</f>
        <v>-1.999999999998181E-2</v>
      </c>
      <c r="K249" s="276">
        <f>SUMIF(FY16EqPup!$E$17:$E$482,$E249,FY16EqPup!N$17:N$482)</f>
        <v>1</v>
      </c>
      <c r="L249" s="88">
        <f>SUMIF(FY16Finv06!$E$17:$E$483,$E249,FY16Finv06!$Y$17:$Y$483)</f>
        <v>11938.890000000001</v>
      </c>
      <c r="M249" s="712">
        <f t="shared" si="11"/>
        <v>0.60729999999999995</v>
      </c>
      <c r="N249" s="712">
        <f>IF($I249=0,0,IF($K249&gt;=$K$12,$T$5,IF(VLOOKUP($E249,FY16Finv06!$E$17:$AK$483,22,FALSE)="Exempt",$T$4,IF(OR($A249="U401A",$A249="U401B"),$T$6,IF(AND($I249&gt;0,$L249=0),$T$7,ROUND($M249*$N$12,4))))))</f>
        <v>3.3399999999999999E-2</v>
      </c>
      <c r="O249" s="88">
        <f t="shared" si="12"/>
        <v>398.76</v>
      </c>
      <c r="P249" s="103">
        <v>12625.54</v>
      </c>
      <c r="Q249" s="88">
        <f t="shared" si="13"/>
        <v>13024.3</v>
      </c>
    </row>
    <row r="250" spans="1:17" x14ac:dyDescent="0.2">
      <c r="A250" s="42" t="s">
        <v>884</v>
      </c>
      <c r="B250" s="43" t="s">
        <v>885</v>
      </c>
      <c r="C250" s="44" t="s">
        <v>884</v>
      </c>
      <c r="D250" s="45" t="s">
        <v>885</v>
      </c>
      <c r="E250" s="46" t="s">
        <v>886</v>
      </c>
      <c r="F250" s="47" t="s">
        <v>471</v>
      </c>
      <c r="G250" s="760">
        <v>61</v>
      </c>
      <c r="H250" s="745"/>
      <c r="I250" s="104">
        <v>824.11999999999989</v>
      </c>
      <c r="J250" s="104">
        <f>SUMIF(FY16EqPup!$E$17:$E$482,$E250,FY16EqPup!M$17:M$482)</f>
        <v>4.9999999999954525E-2</v>
      </c>
      <c r="K250" s="277">
        <f>SUMIF(FY16EqPup!$E$17:$E$482,$E250,FY16EqPup!N$17:N$482)</f>
        <v>1</v>
      </c>
      <c r="L250" s="89">
        <f>SUMIF(FY16Finv06!$E$17:$E$483,$E250,FY16Finv06!$Y$17:$Y$483)</f>
        <v>11917.02</v>
      </c>
      <c r="M250" s="714">
        <f t="shared" si="11"/>
        <v>0.61029999999999995</v>
      </c>
      <c r="N250" s="714">
        <f>IF($I250=0,0,IF($K250&gt;=$K$12,$T$5,IF(VLOOKUP($E250,FY16Finv06!$E$17:$AK$483,22,FALSE)="Exempt",$T$4,IF(OR($A250="U401A",$A250="U401B"),$T$6,IF(AND($I250&gt;0,$L250=0),$T$7,ROUND($M250*$N$12,4))))))</f>
        <v>3.3599999999999998E-2</v>
      </c>
      <c r="O250" s="89">
        <f t="shared" si="12"/>
        <v>400.41</v>
      </c>
      <c r="P250" s="104">
        <v>12474.41</v>
      </c>
      <c r="Q250" s="89">
        <f t="shared" si="13"/>
        <v>12874.82</v>
      </c>
    </row>
    <row r="251" spans="1:17" x14ac:dyDescent="0.2">
      <c r="A251" s="22" t="s">
        <v>558</v>
      </c>
      <c r="B251" s="37" t="s">
        <v>559</v>
      </c>
      <c r="C251" s="38" t="s">
        <v>558</v>
      </c>
      <c r="D251" s="24" t="s">
        <v>559</v>
      </c>
      <c r="E251" s="39" t="s">
        <v>560</v>
      </c>
      <c r="F251" s="40" t="s">
        <v>74</v>
      </c>
      <c r="G251" s="758">
        <v>33</v>
      </c>
      <c r="H251" s="745"/>
      <c r="I251" s="103">
        <v>75.7</v>
      </c>
      <c r="J251" s="103">
        <f>SUMIF(FY16EqPup!$E$17:$E$482,$E251,FY16EqPup!M$17:M$482)</f>
        <v>10.980000000000004</v>
      </c>
      <c r="K251" s="276">
        <f>SUMIF(FY16EqPup!$E$17:$E$482,$E251,FY16EqPup!N$17:N$482)</f>
        <v>1.17</v>
      </c>
      <c r="L251" s="88">
        <f>SUMIF(FY16Finv06!$E$17:$E$483,$E251,FY16Finv06!$Y$17:$Y$483)</f>
        <v>11845.509999999998</v>
      </c>
      <c r="M251" s="712">
        <f t="shared" si="11"/>
        <v>0.62</v>
      </c>
      <c r="N251" s="713" t="str">
        <f>IF($I251=0,0,IF($K251&gt;=$K$12,$T$5,IF(VLOOKUP($E251,FY16Finv06!$E$17:$AK$483,22,FALSE)="Exempt",$T$4,IF(OR($A251="U401A",$A251="U401B"),$T$6,IF(AND($I251&gt;0,$L251=0),$T$7,ROUND($M251*$N$12,4))))))</f>
        <v>phantoms ≥ 10%</v>
      </c>
      <c r="O251" s="103" t="str">
        <f t="shared" si="12"/>
        <v>na</v>
      </c>
      <c r="P251" s="103">
        <v>12183.38</v>
      </c>
      <c r="Q251" s="103" t="str">
        <f t="shared" si="13"/>
        <v>na</v>
      </c>
    </row>
    <row r="252" spans="1:17" x14ac:dyDescent="0.2">
      <c r="A252" s="22" t="s">
        <v>785</v>
      </c>
      <c r="B252" s="37" t="s">
        <v>786</v>
      </c>
      <c r="C252" s="38" t="s">
        <v>785</v>
      </c>
      <c r="D252" s="24" t="s">
        <v>786</v>
      </c>
      <c r="E252" s="39" t="s">
        <v>787</v>
      </c>
      <c r="F252" s="40" t="s">
        <v>100</v>
      </c>
      <c r="G252" s="758">
        <v>49</v>
      </c>
      <c r="H252" s="745"/>
      <c r="I252" s="103">
        <v>113.11</v>
      </c>
      <c r="J252" s="103">
        <f>SUMIF(FY16EqPup!$E$17:$E$482,$E252,FY16EqPup!M$17:M$482)</f>
        <v>0</v>
      </c>
      <c r="K252" s="276">
        <f>SUMIF(FY16EqPup!$E$17:$E$482,$E252,FY16EqPup!N$17:N$482)</f>
        <v>1</v>
      </c>
      <c r="L252" s="88">
        <f>SUMIF(FY16Finv06!$E$17:$E$483,$E252,FY16Finv06!$Y$17:$Y$483)</f>
        <v>11789.57</v>
      </c>
      <c r="M252" s="712">
        <f t="shared" si="11"/>
        <v>0.62770000000000004</v>
      </c>
      <c r="N252" s="712">
        <f>IF($I252=0,0,IF($K252&gt;=$K$12,$T$5,IF(VLOOKUP($E252,FY16Finv06!$E$17:$AK$483,22,FALSE)="Exempt",$T$4,IF(OR($A252="U401A",$A252="U401B"),$T$6,IF(AND($I252&gt;0,$L252=0),$T$7,ROUND($M252*$N$12,4))))))</f>
        <v>3.4500000000000003E-2</v>
      </c>
      <c r="O252" s="88">
        <f t="shared" si="12"/>
        <v>406.74</v>
      </c>
      <c r="P252" s="103">
        <v>11801.43</v>
      </c>
      <c r="Q252" s="88">
        <f t="shared" si="13"/>
        <v>12208.17</v>
      </c>
    </row>
    <row r="253" spans="1:17" x14ac:dyDescent="0.2">
      <c r="A253" s="22" t="s">
        <v>205</v>
      </c>
      <c r="B253" s="37" t="s">
        <v>206</v>
      </c>
      <c r="C253" s="38" t="s">
        <v>205</v>
      </c>
      <c r="D253" s="24" t="s">
        <v>206</v>
      </c>
      <c r="E253" s="39" t="s">
        <v>207</v>
      </c>
      <c r="F253" s="40" t="s">
        <v>173</v>
      </c>
      <c r="G253" s="758">
        <v>9</v>
      </c>
      <c r="H253" s="745"/>
      <c r="I253" s="103">
        <v>155.13999999999999</v>
      </c>
      <c r="J253" s="103">
        <f>SUMIF(FY16EqPup!$E$17:$E$482,$E253,FY16EqPup!M$17:M$482)</f>
        <v>2.7599999999999909</v>
      </c>
      <c r="K253" s="276">
        <f>SUMIF(FY16EqPup!$E$17:$E$482,$E253,FY16EqPup!N$17:N$482)</f>
        <v>1.018</v>
      </c>
      <c r="L253" s="88">
        <f>SUMIF(FY16Finv06!$E$17:$E$483,$E253,FY16Finv06!$Y$17:$Y$483)</f>
        <v>11712.23</v>
      </c>
      <c r="M253" s="712">
        <f t="shared" si="11"/>
        <v>0.63839999999999997</v>
      </c>
      <c r="N253" s="712">
        <f>IF($I253=0,0,IF($K253&gt;=$K$12,$T$5,IF(VLOOKUP($E253,FY16Finv06!$E$17:$AK$483,22,FALSE)="Exempt",$T$4,IF(OR($A253="U401A",$A253="U401B"),$T$6,IF(AND($I253&gt;0,$L253=0),$T$7,ROUND($M253*$N$12,4))))))</f>
        <v>3.5099999999999999E-2</v>
      </c>
      <c r="O253" s="88">
        <f t="shared" si="12"/>
        <v>411.1</v>
      </c>
      <c r="P253" s="103">
        <v>11779.67</v>
      </c>
      <c r="Q253" s="88">
        <f t="shared" si="13"/>
        <v>12190.77</v>
      </c>
    </row>
    <row r="254" spans="1:17" x14ac:dyDescent="0.2">
      <c r="A254" s="22" t="s">
        <v>501</v>
      </c>
      <c r="B254" s="37" t="s">
        <v>502</v>
      </c>
      <c r="C254" s="38" t="s">
        <v>501</v>
      </c>
      <c r="D254" s="24" t="s">
        <v>502</v>
      </c>
      <c r="E254" s="39" t="s">
        <v>503</v>
      </c>
      <c r="F254" s="40" t="s">
        <v>497</v>
      </c>
      <c r="G254" s="758">
        <v>31</v>
      </c>
      <c r="H254" s="745"/>
      <c r="I254" s="103">
        <v>347.09</v>
      </c>
      <c r="J254" s="103">
        <f>SUMIF(FY16EqPup!$E$17:$E$482,$E254,FY16EqPup!M$17:M$482)</f>
        <v>2.9999999999972715E-2</v>
      </c>
      <c r="K254" s="276">
        <f>SUMIF(FY16EqPup!$E$17:$E$482,$E254,FY16EqPup!N$17:N$482)</f>
        <v>1</v>
      </c>
      <c r="L254" s="88">
        <f>SUMIF(FY16Finv06!$E$17:$E$483,$E254,FY16Finv06!$Y$17:$Y$483)</f>
        <v>11644.7</v>
      </c>
      <c r="M254" s="712">
        <f t="shared" si="11"/>
        <v>0.64790000000000003</v>
      </c>
      <c r="N254" s="712">
        <f>IF($I254=0,0,IF($K254&gt;=$K$12,$T$5,IF(VLOOKUP($E254,FY16Finv06!$E$17:$AK$483,22,FALSE)="Exempt",$T$4,IF(OR($A254="U401A",$A254="U401B"),$T$6,IF(AND($I254&gt;0,$L254=0),$T$7,ROUND($M254*$N$12,4))))))</f>
        <v>3.56E-2</v>
      </c>
      <c r="O254" s="88">
        <f t="shared" si="12"/>
        <v>414.55</v>
      </c>
      <c r="P254" s="103">
        <v>11644.7</v>
      </c>
      <c r="Q254" s="88">
        <f t="shared" si="13"/>
        <v>12059.25</v>
      </c>
    </row>
    <row r="255" spans="1:17" x14ac:dyDescent="0.2">
      <c r="A255" s="22" t="s">
        <v>878</v>
      </c>
      <c r="B255" s="37" t="s">
        <v>879</v>
      </c>
      <c r="C255" s="38" t="s">
        <v>878</v>
      </c>
      <c r="D255" s="24" t="s">
        <v>879</v>
      </c>
      <c r="E255" s="39" t="s">
        <v>880</v>
      </c>
      <c r="F255" s="40" t="s">
        <v>471</v>
      </c>
      <c r="G255" s="758">
        <v>61</v>
      </c>
      <c r="H255" s="745"/>
      <c r="I255" s="103">
        <v>881.6</v>
      </c>
      <c r="J255" s="103">
        <f>SUMIF(FY16EqPup!$E$17:$E$482,$E255,FY16EqPup!M$17:M$482)</f>
        <v>-5.999999999994543E-2</v>
      </c>
      <c r="K255" s="276">
        <f>SUMIF(FY16EqPup!$E$17:$E$482,$E255,FY16EqPup!N$17:N$482)</f>
        <v>1</v>
      </c>
      <c r="L255" s="88">
        <f>SUMIF(FY16Finv06!$E$17:$E$483,$E255,FY16Finv06!$Y$17:$Y$483)</f>
        <v>11471.41</v>
      </c>
      <c r="M255" s="712">
        <f t="shared" si="11"/>
        <v>0.67279999999999995</v>
      </c>
      <c r="N255" s="712">
        <f>IF($I255=0,0,IF($K255&gt;=$K$12,$T$5,IF(VLOOKUP($E255,FY16Finv06!$E$17:$AK$483,22,FALSE)="Exempt",$T$4,IF(OR($A255="U401A",$A255="U401B"),$T$6,IF(AND($I255&gt;0,$L255=0),$T$7,ROUND($M255*$N$12,4))))))</f>
        <v>3.6999999999999998E-2</v>
      </c>
      <c r="O255" s="88">
        <f t="shared" si="12"/>
        <v>424.44</v>
      </c>
      <c r="P255" s="103">
        <v>11495.58</v>
      </c>
      <c r="Q255" s="88">
        <f t="shared" si="13"/>
        <v>11920.02</v>
      </c>
    </row>
    <row r="256" spans="1:17" x14ac:dyDescent="0.2">
      <c r="A256" s="22" t="s">
        <v>881</v>
      </c>
      <c r="B256" s="37" t="s">
        <v>882</v>
      </c>
      <c r="C256" s="38" t="s">
        <v>881</v>
      </c>
      <c r="D256" s="24" t="s">
        <v>882</v>
      </c>
      <c r="E256" s="39" t="s">
        <v>883</v>
      </c>
      <c r="F256" s="40" t="s">
        <v>471</v>
      </c>
      <c r="G256" s="758">
        <v>61</v>
      </c>
      <c r="H256" s="745"/>
      <c r="I256" s="103">
        <v>807.96</v>
      </c>
      <c r="J256" s="103">
        <f>SUMIF(FY16EqPup!$E$17:$E$482,$E256,FY16EqPup!M$17:M$482)</f>
        <v>9.9999999999909051E-3</v>
      </c>
      <c r="K256" s="276">
        <f>SUMIF(FY16EqPup!$E$17:$E$482,$E256,FY16EqPup!N$17:N$482)</f>
        <v>1</v>
      </c>
      <c r="L256" s="88">
        <f>SUMIF(FY16Finv06!$E$17:$E$483,$E256,FY16Finv06!$Y$17:$Y$483)</f>
        <v>11457.199999999999</v>
      </c>
      <c r="M256" s="712">
        <f t="shared" si="11"/>
        <v>0.67490000000000006</v>
      </c>
      <c r="N256" s="712">
        <f>IF($I256=0,0,IF($K256&gt;=$K$12,$T$5,IF(VLOOKUP($E256,FY16Finv06!$E$17:$AK$483,22,FALSE)="Exempt",$T$4,IF(OR($A256="U401A",$A256="U401B"),$T$6,IF(AND($I256&gt;0,$L256=0),$T$7,ROUND($M256*$N$12,4))))))</f>
        <v>3.7100000000000001E-2</v>
      </c>
      <c r="O256" s="88">
        <f t="shared" si="12"/>
        <v>425.06</v>
      </c>
      <c r="P256" s="103">
        <v>11594.65</v>
      </c>
      <c r="Q256" s="88">
        <f t="shared" si="13"/>
        <v>12019.71</v>
      </c>
    </row>
    <row r="257" spans="1:17" x14ac:dyDescent="0.2">
      <c r="A257" s="22" t="s">
        <v>348</v>
      </c>
      <c r="B257" s="37" t="s">
        <v>349</v>
      </c>
      <c r="C257" s="38" t="s">
        <v>348</v>
      </c>
      <c r="D257" s="24" t="s">
        <v>349</v>
      </c>
      <c r="E257" s="39" t="s">
        <v>350</v>
      </c>
      <c r="F257" s="40" t="s">
        <v>337</v>
      </c>
      <c r="G257" s="758">
        <v>20</v>
      </c>
      <c r="H257" s="745"/>
      <c r="I257" s="103">
        <v>450.19</v>
      </c>
      <c r="J257" s="103">
        <f>SUMIF(FY16EqPup!$E$17:$E$482,$E257,FY16EqPup!M$17:M$482)</f>
        <v>0</v>
      </c>
      <c r="K257" s="276">
        <f>SUMIF(FY16EqPup!$E$17:$E$482,$E257,FY16EqPup!N$17:N$482)</f>
        <v>1</v>
      </c>
      <c r="L257" s="88">
        <f>SUMIF(FY16Finv06!$E$17:$E$483,$E257,FY16Finv06!$Y$17:$Y$483)</f>
        <v>11348.5</v>
      </c>
      <c r="M257" s="712">
        <f t="shared" si="11"/>
        <v>0.69089999999999996</v>
      </c>
      <c r="N257" s="712">
        <f>IF($I257=0,0,IF($K257&gt;=$K$12,$T$5,IF(VLOOKUP($E257,FY16Finv06!$E$17:$AK$483,22,FALSE)="Exempt",$T$4,IF(OR($A257="U401A",$A257="U401B"),$T$6,IF(AND($I257&gt;0,$L257=0),$T$7,ROUND($M257*$N$12,4))))))</f>
        <v>3.7999999999999999E-2</v>
      </c>
      <c r="O257" s="88">
        <f t="shared" si="12"/>
        <v>431.24</v>
      </c>
      <c r="P257" s="103">
        <v>11745.57</v>
      </c>
      <c r="Q257" s="88">
        <f t="shared" si="13"/>
        <v>12176.81</v>
      </c>
    </row>
    <row r="258" spans="1:17" x14ac:dyDescent="0.2">
      <c r="A258" s="22" t="s">
        <v>138</v>
      </c>
      <c r="B258" s="37" t="s">
        <v>139</v>
      </c>
      <c r="C258" s="60" t="s">
        <v>138</v>
      </c>
      <c r="D258" s="61" t="s">
        <v>139</v>
      </c>
      <c r="E258" s="59" t="s">
        <v>140</v>
      </c>
      <c r="F258" s="62" t="s">
        <v>74</v>
      </c>
      <c r="G258" s="758">
        <v>6</v>
      </c>
      <c r="H258" s="745"/>
      <c r="I258" s="103">
        <v>119.99</v>
      </c>
      <c r="J258" s="103">
        <f>SUMIF(FY16EqPup!$E$17:$E$482,$E258,FY16EqPup!M$17:M$482)</f>
        <v>-1.0000000000005116E-2</v>
      </c>
      <c r="K258" s="276">
        <f>SUMIF(FY16EqPup!$E$17:$E$482,$E258,FY16EqPup!N$17:N$482)</f>
        <v>1</v>
      </c>
      <c r="L258" s="88">
        <f>SUMIF(FY16Finv06!$E$17:$E$483,$E258,FY16Finv06!$Y$17:$Y$483)</f>
        <v>11254.99</v>
      </c>
      <c r="M258" s="712">
        <f t="shared" si="11"/>
        <v>0.70499999999999996</v>
      </c>
      <c r="N258" s="712">
        <f>IF($I258=0,0,IF($K258&gt;=$K$12,$T$5,IF(VLOOKUP($E258,FY16Finv06!$E$17:$AK$483,22,FALSE)="Exempt",$T$4,IF(OR($A258="U401A",$A258="U401B"),$T$6,IF(AND($I258&gt;0,$L258=0),$T$7,ROUND($M258*$N$12,4))))))</f>
        <v>3.8800000000000001E-2</v>
      </c>
      <c r="O258" s="88">
        <f t="shared" si="12"/>
        <v>436.69</v>
      </c>
      <c r="P258" s="103">
        <v>11293.27</v>
      </c>
      <c r="Q258" s="88">
        <f t="shared" si="13"/>
        <v>11729.96</v>
      </c>
    </row>
    <row r="259" spans="1:17" x14ac:dyDescent="0.2">
      <c r="A259" s="22" t="s">
        <v>510</v>
      </c>
      <c r="B259" s="37" t="s">
        <v>511</v>
      </c>
      <c r="C259" s="38" t="s">
        <v>510</v>
      </c>
      <c r="D259" s="24" t="s">
        <v>511</v>
      </c>
      <c r="E259" s="39" t="s">
        <v>512</v>
      </c>
      <c r="F259" s="40" t="s">
        <v>497</v>
      </c>
      <c r="G259" s="758">
        <v>31</v>
      </c>
      <c r="H259" s="745"/>
      <c r="I259" s="103">
        <v>113.75</v>
      </c>
      <c r="J259" s="103">
        <f>SUMIF(FY16EqPup!$E$17:$E$482,$E259,FY16EqPup!M$17:M$482)</f>
        <v>0</v>
      </c>
      <c r="K259" s="276">
        <f>SUMIF(FY16EqPup!$E$17:$E$482,$E259,FY16EqPup!N$17:N$482)</f>
        <v>1</v>
      </c>
      <c r="L259" s="88">
        <f>SUMIF(FY16Finv06!$E$17:$E$483,$E259,FY16Finv06!$Y$17:$Y$483)</f>
        <v>11242.27</v>
      </c>
      <c r="M259" s="712">
        <f t="shared" si="11"/>
        <v>0.70689999999999997</v>
      </c>
      <c r="N259" s="712">
        <f>IF($I259=0,0,IF($K259&gt;=$K$12,$T$5,IF(VLOOKUP($E259,FY16Finv06!$E$17:$AK$483,22,FALSE)="Exempt",$T$4,IF(OR($A259="U401A",$A259="U401B"),$T$6,IF(AND($I259&gt;0,$L259=0),$T$7,ROUND($M259*$N$12,4))))))</f>
        <v>3.8899999999999997E-2</v>
      </c>
      <c r="O259" s="88">
        <f t="shared" si="12"/>
        <v>437.32</v>
      </c>
      <c r="P259" s="103">
        <v>11378</v>
      </c>
      <c r="Q259" s="88">
        <f t="shared" si="13"/>
        <v>11815.32</v>
      </c>
    </row>
    <row r="260" spans="1:17" x14ac:dyDescent="0.2">
      <c r="A260" s="22" t="s">
        <v>779</v>
      </c>
      <c r="B260" s="37" t="s">
        <v>780</v>
      </c>
      <c r="C260" s="38" t="s">
        <v>779</v>
      </c>
      <c r="D260" s="24" t="s">
        <v>780</v>
      </c>
      <c r="E260" s="39" t="s">
        <v>781</v>
      </c>
      <c r="F260" s="40" t="s">
        <v>100</v>
      </c>
      <c r="G260" s="758">
        <v>49</v>
      </c>
      <c r="H260" s="745"/>
      <c r="I260" s="103">
        <v>93.6</v>
      </c>
      <c r="J260" s="103">
        <f>SUMIF(FY16EqPup!$E$17:$E$482,$E260,FY16EqPup!M$17:M$482)</f>
        <v>15.339999999999989</v>
      </c>
      <c r="K260" s="276">
        <f>SUMIF(FY16EqPup!$E$17:$E$482,$E260,FY16EqPup!N$17:N$482)</f>
        <v>1.196</v>
      </c>
      <c r="L260" s="88">
        <f>SUMIF(FY16Finv06!$E$17:$E$483,$E260,FY16Finv06!$Y$17:$Y$483)</f>
        <v>11181.539999999999</v>
      </c>
      <c r="M260" s="712">
        <f t="shared" si="11"/>
        <v>0.71619999999999995</v>
      </c>
      <c r="N260" s="713" t="str">
        <f>IF($I260=0,0,IF($K260&gt;=$K$12,$T$5,IF(VLOOKUP($E260,FY16Finv06!$E$17:$AK$483,22,FALSE)="Exempt",$T$4,IF(OR($A260="U401A",$A260="U401B"),$T$6,IF(AND($I260&gt;0,$L260=0),$T$7,ROUND($M260*$N$12,4))))))</f>
        <v>phantoms ≥ 10%</v>
      </c>
      <c r="O260" s="103" t="str">
        <f t="shared" si="12"/>
        <v>na</v>
      </c>
      <c r="P260" s="103">
        <v>11188.24</v>
      </c>
      <c r="Q260" s="103" t="str">
        <f t="shared" si="13"/>
        <v>na</v>
      </c>
    </row>
    <row r="261" spans="1:17" x14ac:dyDescent="0.2">
      <c r="A261" s="22" t="s">
        <v>494</v>
      </c>
      <c r="B261" s="37" t="s">
        <v>495</v>
      </c>
      <c r="C261" s="38" t="s">
        <v>494</v>
      </c>
      <c r="D261" s="24" t="s">
        <v>495</v>
      </c>
      <c r="E261" s="39" t="s">
        <v>496</v>
      </c>
      <c r="F261" s="40" t="s">
        <v>497</v>
      </c>
      <c r="G261" s="758">
        <v>31</v>
      </c>
      <c r="H261" s="745"/>
      <c r="I261" s="103">
        <v>120.27</v>
      </c>
      <c r="J261" s="103">
        <f>SUMIF(FY16EqPup!$E$17:$E$482,$E261,FY16EqPup!M$17:M$482)</f>
        <v>0</v>
      </c>
      <c r="K261" s="276">
        <f>SUMIF(FY16EqPup!$E$17:$E$482,$E261,FY16EqPup!N$17:N$482)</f>
        <v>1</v>
      </c>
      <c r="L261" s="88">
        <f>SUMIF(FY16Finv06!$E$17:$E$483,$E261,FY16Finv06!$Y$17:$Y$483)</f>
        <v>11074.36</v>
      </c>
      <c r="M261" s="712">
        <f t="shared" si="11"/>
        <v>0.73280000000000001</v>
      </c>
      <c r="N261" s="712">
        <f>IF($I261=0,0,IF($K261&gt;=$K$12,$T$5,IF(VLOOKUP($E261,FY16Finv06!$E$17:$AK$483,22,FALSE)="Exempt",$T$4,IF(OR($A261="U401A",$A261="U401B"),$T$6,IF(AND($I261&gt;0,$L261=0),$T$7,ROUND($M261*$N$12,4))))))</f>
        <v>4.0300000000000002E-2</v>
      </c>
      <c r="O261" s="88">
        <f t="shared" si="12"/>
        <v>446.3</v>
      </c>
      <c r="P261" s="103">
        <v>11123.2</v>
      </c>
      <c r="Q261" s="88">
        <f t="shared" si="13"/>
        <v>11569.5</v>
      </c>
    </row>
    <row r="262" spans="1:17" x14ac:dyDescent="0.2">
      <c r="A262" s="22" t="s">
        <v>345</v>
      </c>
      <c r="B262" s="37" t="s">
        <v>346</v>
      </c>
      <c r="C262" s="38" t="s">
        <v>345</v>
      </c>
      <c r="D262" s="24" t="s">
        <v>346</v>
      </c>
      <c r="E262" s="39" t="s">
        <v>347</v>
      </c>
      <c r="F262" s="40" t="s">
        <v>337</v>
      </c>
      <c r="G262" s="758">
        <v>20</v>
      </c>
      <c r="H262" s="745"/>
      <c r="I262" s="103">
        <v>181.33</v>
      </c>
      <c r="J262" s="103">
        <f>SUMIF(FY16EqPup!$E$17:$E$482,$E262,FY16EqPup!M$17:M$482)</f>
        <v>0</v>
      </c>
      <c r="K262" s="276">
        <f>SUMIF(FY16EqPup!$E$17:$E$482,$E262,FY16EqPup!N$17:N$482)</f>
        <v>1</v>
      </c>
      <c r="L262" s="88">
        <f>SUMIF(FY16Finv06!$E$17:$E$483,$E262,FY16Finv06!$Y$17:$Y$483)</f>
        <v>11020.73</v>
      </c>
      <c r="M262" s="712">
        <f t="shared" si="11"/>
        <v>0.74119999999999997</v>
      </c>
      <c r="N262" s="712">
        <f>IF($I262=0,0,IF($K262&gt;=$K$12,$T$5,IF(VLOOKUP($E262,FY16Finv06!$E$17:$AK$483,22,FALSE)="Exempt",$T$4,IF(OR($A262="U401A",$A262="U401B"),$T$6,IF(AND($I262&gt;0,$L262=0),$T$7,ROUND($M262*$N$12,4))))))</f>
        <v>4.0800000000000003E-2</v>
      </c>
      <c r="O262" s="88">
        <f t="shared" si="12"/>
        <v>449.65</v>
      </c>
      <c r="P262" s="103">
        <v>11543.71</v>
      </c>
      <c r="Q262" s="88">
        <f t="shared" si="13"/>
        <v>11993.36</v>
      </c>
    </row>
    <row r="263" spans="1:17" x14ac:dyDescent="0.2">
      <c r="A263" s="22" t="s">
        <v>351</v>
      </c>
      <c r="B263" s="37" t="s">
        <v>337</v>
      </c>
      <c r="C263" s="38" t="s">
        <v>351</v>
      </c>
      <c r="D263" s="24" t="s">
        <v>337</v>
      </c>
      <c r="E263" s="39" t="s">
        <v>352</v>
      </c>
      <c r="F263" s="40" t="s">
        <v>337</v>
      </c>
      <c r="G263" s="758">
        <v>21</v>
      </c>
      <c r="H263" s="745"/>
      <c r="I263" s="103">
        <v>134.56</v>
      </c>
      <c r="J263" s="103">
        <f>SUMIF(FY16EqPup!$E$17:$E$482,$E263,FY16EqPup!M$17:M$482)</f>
        <v>0</v>
      </c>
      <c r="K263" s="276">
        <f>SUMIF(FY16EqPup!$E$17:$E$482,$E263,FY16EqPup!N$17:N$482)</f>
        <v>1</v>
      </c>
      <c r="L263" s="88">
        <f>SUMIF(FY16Finv06!$E$17:$E$483,$E263,FY16Finv06!$Y$17:$Y$483)</f>
        <v>10918.630000000001</v>
      </c>
      <c r="M263" s="712">
        <f t="shared" si="11"/>
        <v>0.75749999999999995</v>
      </c>
      <c r="N263" s="712">
        <f>IF($I263=0,0,IF($K263&gt;=$K$12,$T$5,IF(VLOOKUP($E263,FY16Finv06!$E$17:$AK$483,22,FALSE)="Exempt",$T$4,IF(OR($A263="U401A",$A263="U401B"),$T$6,IF(AND($I263&gt;0,$L263=0),$T$7,ROUND($M263*$N$12,4))))))</f>
        <v>4.1700000000000001E-2</v>
      </c>
      <c r="O263" s="88">
        <f t="shared" si="12"/>
        <v>455.31</v>
      </c>
      <c r="P263" s="103">
        <v>11262.61</v>
      </c>
      <c r="Q263" s="88">
        <f t="shared" si="13"/>
        <v>11717.92</v>
      </c>
    </row>
    <row r="264" spans="1:17" x14ac:dyDescent="0.2">
      <c r="A264" s="22" t="s">
        <v>577</v>
      </c>
      <c r="B264" s="37" t="s">
        <v>578</v>
      </c>
      <c r="C264" s="38" t="s">
        <v>577</v>
      </c>
      <c r="D264" s="24" t="s">
        <v>578</v>
      </c>
      <c r="E264" s="39" t="s">
        <v>579</v>
      </c>
      <c r="F264" s="40" t="s">
        <v>497</v>
      </c>
      <c r="G264" s="758">
        <v>34</v>
      </c>
      <c r="H264" s="745"/>
      <c r="I264" s="103">
        <v>107.97</v>
      </c>
      <c r="J264" s="103">
        <f>SUMIF(FY16EqPup!$E$17:$E$482,$E264,FY16EqPup!M$17:M$482)</f>
        <v>0</v>
      </c>
      <c r="K264" s="276">
        <f>SUMIF(FY16EqPup!$E$17:$E$482,$E264,FY16EqPup!N$17:N$482)</f>
        <v>1</v>
      </c>
      <c r="L264" s="88">
        <f>SUMIF(FY16Finv06!$E$17:$E$483,$E264,FY16Finv06!$Y$17:$Y$483)</f>
        <v>10917.38</v>
      </c>
      <c r="M264" s="712">
        <f t="shared" si="11"/>
        <v>0.75770000000000004</v>
      </c>
      <c r="N264" s="712">
        <f>IF($I264=0,0,IF($K264&gt;=$K$12,$T$5,IF(VLOOKUP($E264,FY16Finv06!$E$17:$AK$483,22,FALSE)="Exempt",$T$4,IF(OR($A264="U401A",$A264="U401B"),$T$6,IF(AND($I264&gt;0,$L264=0),$T$7,ROUND($M264*$N$12,4))))))</f>
        <v>4.1700000000000001E-2</v>
      </c>
      <c r="O264" s="88">
        <f t="shared" si="12"/>
        <v>455.25</v>
      </c>
      <c r="P264" s="103">
        <v>11519.4</v>
      </c>
      <c r="Q264" s="88">
        <f t="shared" si="13"/>
        <v>11974.65</v>
      </c>
    </row>
    <row r="265" spans="1:17" x14ac:dyDescent="0.2">
      <c r="A265" s="22" t="s">
        <v>341</v>
      </c>
      <c r="B265" s="37" t="s">
        <v>342</v>
      </c>
      <c r="C265" s="38" t="s">
        <v>341</v>
      </c>
      <c r="D265" s="24" t="s">
        <v>343</v>
      </c>
      <c r="E265" s="39" t="s">
        <v>344</v>
      </c>
      <c r="F265" s="40" t="s">
        <v>337</v>
      </c>
      <c r="G265" s="758">
        <v>20</v>
      </c>
      <c r="H265" s="745"/>
      <c r="I265" s="103">
        <v>500.69</v>
      </c>
      <c r="J265" s="103">
        <f>SUMIF(FY16EqPup!$E$17:$E$482,$E265,FY16EqPup!M$17:M$482)</f>
        <v>0</v>
      </c>
      <c r="K265" s="276">
        <f>SUMIF(FY16EqPup!$E$17:$E$482,$E265,FY16EqPup!N$17:N$482)</f>
        <v>1</v>
      </c>
      <c r="L265" s="88">
        <f>SUMIF(FY16Finv06!$E$17:$E$483,$E265,FY16Finv06!$Y$17:$Y$483)</f>
        <v>10908.29</v>
      </c>
      <c r="M265" s="712">
        <f t="shared" si="11"/>
        <v>0.75919999999999999</v>
      </c>
      <c r="N265" s="712">
        <f>IF($I265=0,0,IF($K265&gt;=$K$12,$T$5,IF(VLOOKUP($E265,FY16Finv06!$E$17:$AK$483,22,FALSE)="Exempt",$T$4,IF(OR($A265="U401A",$A265="U401B"),$T$6,IF(AND($I265&gt;0,$L265=0),$T$7,ROUND($M265*$N$12,4))))))</f>
        <v>4.1799999999999997E-2</v>
      </c>
      <c r="O265" s="88">
        <f t="shared" si="12"/>
        <v>455.97</v>
      </c>
      <c r="P265" s="103">
        <v>11550.6</v>
      </c>
      <c r="Q265" s="88">
        <f t="shared" si="13"/>
        <v>12006.57</v>
      </c>
    </row>
    <row r="266" spans="1:17" x14ac:dyDescent="0.2">
      <c r="A266" s="22" t="s">
        <v>821</v>
      </c>
      <c r="B266" s="37" t="s">
        <v>822</v>
      </c>
      <c r="C266" s="38" t="s">
        <v>821</v>
      </c>
      <c r="D266" s="24" t="s">
        <v>822</v>
      </c>
      <c r="E266" s="39" t="s">
        <v>823</v>
      </c>
      <c r="F266" s="40" t="s">
        <v>153</v>
      </c>
      <c r="G266" s="758">
        <v>51</v>
      </c>
      <c r="H266" s="745"/>
      <c r="I266" s="103">
        <v>54.91</v>
      </c>
      <c r="J266" s="103">
        <f>SUMIF(FY16EqPup!$E$17:$E$482,$E266,FY16EqPup!M$17:M$482)</f>
        <v>3.7299999999999969</v>
      </c>
      <c r="K266" s="276">
        <f>SUMIF(FY16EqPup!$E$17:$E$482,$E266,FY16EqPup!N$17:N$482)</f>
        <v>1.073</v>
      </c>
      <c r="L266" s="88">
        <f>SUMIF(FY16Finv06!$E$17:$E$483,$E266,FY16Finv06!$Y$17:$Y$483)</f>
        <v>10743.56</v>
      </c>
      <c r="M266" s="712">
        <f t="shared" si="11"/>
        <v>0.78610000000000002</v>
      </c>
      <c r="N266" s="712">
        <f>IF($I266=0,0,IF($K266&gt;=$K$12,$T$5,IF(VLOOKUP($E266,FY16Finv06!$E$17:$AK$483,22,FALSE)="Exempt",$T$4,IF(OR($A266="U401A",$A266="U401B"),$T$6,IF(AND($I266&gt;0,$L266=0),$T$7,ROUND($M266*$N$12,4))))))</f>
        <v>4.3200000000000002E-2</v>
      </c>
      <c r="O266" s="88">
        <f t="shared" si="12"/>
        <v>464.12</v>
      </c>
      <c r="P266" s="103">
        <v>10743.56</v>
      </c>
      <c r="Q266" s="88">
        <f t="shared" si="13"/>
        <v>11207.68</v>
      </c>
    </row>
    <row r="267" spans="1:17" x14ac:dyDescent="0.2">
      <c r="A267" s="22" t="s">
        <v>815</v>
      </c>
      <c r="B267" s="37" t="s">
        <v>816</v>
      </c>
      <c r="C267" s="38" t="s">
        <v>815</v>
      </c>
      <c r="D267" s="24" t="s">
        <v>816</v>
      </c>
      <c r="E267" s="39" t="s">
        <v>817</v>
      </c>
      <c r="F267" s="40" t="s">
        <v>153</v>
      </c>
      <c r="G267" s="758">
        <v>51</v>
      </c>
      <c r="H267" s="745"/>
      <c r="I267" s="103">
        <v>41.61</v>
      </c>
      <c r="J267" s="103">
        <f>SUMIF(FY16EqPup!$E$17:$E$482,$E267,FY16EqPup!M$17:M$482)</f>
        <v>6.240000000000002</v>
      </c>
      <c r="K267" s="276">
        <f>SUMIF(FY16EqPup!$E$17:$E$482,$E267,FY16EqPup!N$17:N$482)</f>
        <v>1.1759999999999999</v>
      </c>
      <c r="L267" s="88">
        <f>SUMIF(FY16Finv06!$E$17:$E$483,$E267,FY16Finv06!$Y$17:$Y$483)</f>
        <v>10724.56</v>
      </c>
      <c r="M267" s="712">
        <f t="shared" si="11"/>
        <v>0.7893</v>
      </c>
      <c r="N267" s="713" t="str">
        <f>IF($I267=0,0,IF($K267&gt;=$K$12,$T$5,IF(VLOOKUP($E267,FY16Finv06!$E$17:$AK$483,22,FALSE)="Exempt",$T$4,IF(OR($A267="U401A",$A267="U401B"),$T$6,IF(AND($I267&gt;0,$L267=0),$T$7,ROUND($M267*$N$12,4))))))</f>
        <v>phantoms ≥ 10%</v>
      </c>
      <c r="O267" s="103" t="str">
        <f t="shared" si="12"/>
        <v>na</v>
      </c>
      <c r="P267" s="103">
        <v>10743.57</v>
      </c>
      <c r="Q267" s="103" t="str">
        <f t="shared" si="13"/>
        <v>na</v>
      </c>
    </row>
    <row r="268" spans="1:17" x14ac:dyDescent="0.2">
      <c r="A268" s="22" t="s">
        <v>583</v>
      </c>
      <c r="B268" s="37" t="s">
        <v>584</v>
      </c>
      <c r="C268" s="38" t="s">
        <v>583</v>
      </c>
      <c r="D268" s="24" t="s">
        <v>584</v>
      </c>
      <c r="E268" s="39" t="s">
        <v>585</v>
      </c>
      <c r="F268" s="40" t="s">
        <v>497</v>
      </c>
      <c r="G268" s="758">
        <v>34</v>
      </c>
      <c r="H268" s="745"/>
      <c r="I268" s="103">
        <v>142.82</v>
      </c>
      <c r="J268" s="103">
        <f>SUMIF(FY16EqPup!$E$17:$E$482,$E268,FY16EqPup!M$17:M$482)</f>
        <v>4.2699999999999818</v>
      </c>
      <c r="K268" s="276">
        <f>SUMIF(FY16EqPup!$E$17:$E$482,$E268,FY16EqPup!N$17:N$482)</f>
        <v>1.0309999999999999</v>
      </c>
      <c r="L268" s="88">
        <f>SUMIF(FY16Finv06!$E$17:$E$483,$E268,FY16Finv06!$Y$17:$Y$483)</f>
        <v>10709.85</v>
      </c>
      <c r="M268" s="712">
        <f t="shared" si="11"/>
        <v>0.79179999999999995</v>
      </c>
      <c r="N268" s="712">
        <f>IF($I268=0,0,IF($K268&gt;=$K$12,$T$5,IF(VLOOKUP($E268,FY16Finv06!$E$17:$AK$483,22,FALSE)="Exempt",$T$4,IF(OR($A268="U401A",$A268="U401B"),$T$6,IF(AND($I268&gt;0,$L268=0),$T$7,ROUND($M268*$N$12,4))))))</f>
        <v>4.3499999999999997E-2</v>
      </c>
      <c r="O268" s="88">
        <f t="shared" si="12"/>
        <v>465.88</v>
      </c>
      <c r="P268" s="103">
        <v>10709.85</v>
      </c>
      <c r="Q268" s="88">
        <f t="shared" si="13"/>
        <v>11175.73</v>
      </c>
    </row>
    <row r="269" spans="1:17" x14ac:dyDescent="0.2">
      <c r="A269" s="22" t="s">
        <v>174</v>
      </c>
      <c r="B269" s="37" t="s">
        <v>175</v>
      </c>
      <c r="C269" s="38" t="s">
        <v>174</v>
      </c>
      <c r="D269" s="24" t="s">
        <v>175</v>
      </c>
      <c r="E269" s="39" t="s">
        <v>176</v>
      </c>
      <c r="F269" s="40" t="s">
        <v>177</v>
      </c>
      <c r="G269" s="758">
        <v>8</v>
      </c>
      <c r="H269" s="745"/>
      <c r="I269" s="103">
        <v>50.3</v>
      </c>
      <c r="J269" s="103">
        <f>SUMIF(FY16EqPup!$E$17:$E$482,$E269,FY16EqPup!M$17:M$482)</f>
        <v>7.519999999999996</v>
      </c>
      <c r="K269" s="276">
        <f>SUMIF(FY16EqPup!$E$17:$E$482,$E269,FY16EqPup!N$17:N$482)</f>
        <v>1.1759999999999999</v>
      </c>
      <c r="L269" s="88">
        <f>SUMIF(FY16Finv06!$E$17:$E$483,$E269,FY16Finv06!$Y$17:$Y$483)</f>
        <v>10652.93</v>
      </c>
      <c r="M269" s="712">
        <f t="shared" si="11"/>
        <v>0.80130000000000001</v>
      </c>
      <c r="N269" s="713" t="str">
        <f>IF($I269=0,0,IF($K269&gt;=$K$12,$T$5,IF(VLOOKUP($E269,FY16Finv06!$E$17:$AK$483,22,FALSE)="Exempt",$T$4,IF(OR($A269="U401A",$A269="U401B"),$T$6,IF(AND($I269&gt;0,$L269=0),$T$7,ROUND($M269*$N$12,4))))))</f>
        <v>phantoms ≥ 10%</v>
      </c>
      <c r="O269" s="103" t="str">
        <f t="shared" si="12"/>
        <v>na</v>
      </c>
      <c r="P269" s="103">
        <v>11067.12</v>
      </c>
      <c r="Q269" s="103" t="str">
        <f t="shared" si="13"/>
        <v>na</v>
      </c>
    </row>
    <row r="270" spans="1:17" x14ac:dyDescent="0.2">
      <c r="A270" s="22" t="s">
        <v>896</v>
      </c>
      <c r="B270" s="37" t="s">
        <v>897</v>
      </c>
      <c r="C270" s="38" t="s">
        <v>896</v>
      </c>
      <c r="D270" s="24" t="s">
        <v>897</v>
      </c>
      <c r="E270" s="39" t="s">
        <v>898</v>
      </c>
      <c r="F270" s="40" t="s">
        <v>153</v>
      </c>
      <c r="G270" s="758">
        <v>63</v>
      </c>
      <c r="H270" s="745">
        <v>1</v>
      </c>
      <c r="I270" s="103">
        <v>16.22</v>
      </c>
      <c r="J270" s="103">
        <f>SUMIF(FY16EqPup!$E$17:$E$482,$E270,FY16EqPup!M$17:M$482)</f>
        <v>7.9999999999998295E-2</v>
      </c>
      <c r="K270" s="276">
        <f>SUMIF(FY16EqPup!$E$17:$E$482,$E270,FY16EqPup!N$17:N$482)</f>
        <v>1.0049999999999999</v>
      </c>
      <c r="L270" s="88">
        <f>SUMIF(FY16Finv06!$E$17:$E$483,$E270,FY16Finv06!$Y$17:$Y$483)</f>
        <v>10561.41</v>
      </c>
      <c r="M270" s="712">
        <f t="shared" si="11"/>
        <v>0.81689999999999996</v>
      </c>
      <c r="N270" s="712">
        <f>IF($I270=0,0,IF($K270&gt;=$K$12,$T$5,IF(VLOOKUP($E270,FY16Finv06!$E$17:$AK$483,22,FALSE)="Exempt",$T$4,IF(OR($A270="U401A",$A270="U401B"),$T$6,IF(AND($I270&gt;0,$L270=0),$T$7,ROUND($M270*$N$12,4))))))</f>
        <v>4.4900000000000002E-2</v>
      </c>
      <c r="O270" s="88">
        <f t="shared" si="12"/>
        <v>474.21</v>
      </c>
      <c r="P270" s="103">
        <v>10561.41</v>
      </c>
      <c r="Q270" s="88">
        <f t="shared" si="13"/>
        <v>11035.62</v>
      </c>
    </row>
    <row r="271" spans="1:17" x14ac:dyDescent="0.2">
      <c r="A271" s="22" t="s">
        <v>654</v>
      </c>
      <c r="B271" s="37" t="s">
        <v>655</v>
      </c>
      <c r="C271" s="38" t="s">
        <v>654</v>
      </c>
      <c r="D271" s="24" t="s">
        <v>655</v>
      </c>
      <c r="E271" s="39" t="s">
        <v>656</v>
      </c>
      <c r="F271" s="40" t="s">
        <v>74</v>
      </c>
      <c r="G271" s="758">
        <v>38</v>
      </c>
      <c r="H271" s="745"/>
      <c r="I271" s="103">
        <v>64.03</v>
      </c>
      <c r="J271" s="103">
        <f>SUMIF(FY16EqPup!$E$17:$E$482,$E271,FY16EqPup!M$17:M$482)</f>
        <v>18.100000000000001</v>
      </c>
      <c r="K271" s="276">
        <f>SUMIF(FY16EqPup!$E$17:$E$482,$E271,FY16EqPup!N$17:N$482)</f>
        <v>1.3939999999999999</v>
      </c>
      <c r="L271" s="88">
        <f>SUMIF(FY16Finv06!$E$17:$E$483,$E271,FY16Finv06!$Y$17:$Y$483)</f>
        <v>10450.93</v>
      </c>
      <c r="M271" s="712">
        <f t="shared" si="11"/>
        <v>0.83609999999999995</v>
      </c>
      <c r="N271" s="713" t="str">
        <f>IF($I271=0,0,IF($K271&gt;=$K$12,$T$5,IF(VLOOKUP($E271,FY16Finv06!$E$17:$AK$483,22,FALSE)="Exempt",$T$4,IF(OR($A271="U401A",$A271="U401B"),$T$6,IF(AND($I271&gt;0,$L271=0),$T$7,ROUND($M271*$N$12,4))))))</f>
        <v>phantoms ≥ 10%</v>
      </c>
      <c r="O271" s="103" t="str">
        <f t="shared" si="12"/>
        <v>na</v>
      </c>
      <c r="P271" s="103">
        <v>10450.93</v>
      </c>
      <c r="Q271" s="103" t="str">
        <f t="shared" si="13"/>
        <v>na</v>
      </c>
    </row>
    <row r="272" spans="1:17" x14ac:dyDescent="0.2">
      <c r="A272" s="22" t="s">
        <v>624</v>
      </c>
      <c r="B272" s="37" t="s">
        <v>625</v>
      </c>
      <c r="C272" s="38" t="s">
        <v>624</v>
      </c>
      <c r="D272" s="24" t="s">
        <v>625</v>
      </c>
      <c r="E272" s="39" t="s">
        <v>626</v>
      </c>
      <c r="F272" s="40" t="s">
        <v>10</v>
      </c>
      <c r="G272" s="758">
        <v>36</v>
      </c>
      <c r="H272" s="745"/>
      <c r="I272" s="103">
        <v>14.18</v>
      </c>
      <c r="J272" s="103">
        <f>SUMIF(FY16EqPup!$E$17:$E$482,$E272,FY16EqPup!M$17:M$482)</f>
        <v>6.7799999999999994</v>
      </c>
      <c r="K272" s="276">
        <f>SUMIF(FY16EqPup!$E$17:$E$482,$E272,FY16EqPup!N$17:N$482)</f>
        <v>1.9159999999999999</v>
      </c>
      <c r="L272" s="88">
        <f>SUMIF(FY16Finv06!$E$17:$E$483,$E272,FY16Finv06!$Y$17:$Y$483)</f>
        <v>10360.290000000001</v>
      </c>
      <c r="M272" s="712">
        <f t="shared" si="11"/>
        <v>0.85219999999999996</v>
      </c>
      <c r="N272" s="713" t="str">
        <f>IF($I272=0,0,IF($K272&gt;=$K$12,$T$5,IF(VLOOKUP($E272,FY16Finv06!$E$17:$AK$483,22,FALSE)="Exempt",$T$4,IF(OR($A272="U401A",$A272="U401B"),$T$6,IF(AND($I272&gt;0,$L272=0),$T$7,ROUND($M272*$N$12,4))))))</f>
        <v>phantoms ≥ 10%</v>
      </c>
      <c r="O272" s="103" t="str">
        <f t="shared" si="12"/>
        <v>na</v>
      </c>
      <c r="P272" s="103">
        <v>10364.1</v>
      </c>
      <c r="Q272" s="103" t="str">
        <f t="shared" si="13"/>
        <v>na</v>
      </c>
    </row>
    <row r="273" spans="1:23" x14ac:dyDescent="0.2">
      <c r="A273" s="22" t="s">
        <v>295</v>
      </c>
      <c r="B273" s="37" t="s">
        <v>296</v>
      </c>
      <c r="C273" s="38" t="s">
        <v>295</v>
      </c>
      <c r="D273" s="24" t="s">
        <v>296</v>
      </c>
      <c r="E273" s="39" t="s">
        <v>297</v>
      </c>
      <c r="F273" s="40" t="s">
        <v>177</v>
      </c>
      <c r="G273" s="758">
        <v>18</v>
      </c>
      <c r="H273" s="745"/>
      <c r="I273" s="103">
        <v>22.11</v>
      </c>
      <c r="J273" s="103">
        <f>SUMIF(FY16EqPup!$E$17:$E$482,$E273,FY16EqPup!M$17:M$482)</f>
        <v>7.2099999999999991</v>
      </c>
      <c r="K273" s="276">
        <f>SUMIF(FY16EqPup!$E$17:$E$482,$E273,FY16EqPup!N$17:N$482)</f>
        <v>1.484</v>
      </c>
      <c r="L273" s="88">
        <f>SUMIF(FY16Finv06!$E$17:$E$483,$E273,FY16Finv06!$Y$17:$Y$483)</f>
        <v>10191.040000000001</v>
      </c>
      <c r="M273" s="712">
        <f t="shared" ref="M273:M283" si="14">IF(OR($I273=0,$L273=0),0,ROUND($L$12/$L273-1,4))</f>
        <v>0.88300000000000001</v>
      </c>
      <c r="N273" s="713" t="str">
        <f>IF($I273=0,0,IF($K273&gt;=$K$12,$T$5,IF(VLOOKUP($E273,FY16Finv06!$E$17:$AK$483,22,FALSE)="Exempt",$T$4,IF(OR($A273="U401A",$A273="U401B"),$T$6,IF(AND($I273&gt;0,$L273=0),$T$7,ROUND($M273*$N$12,4))))))</f>
        <v>phantoms ≥ 10%</v>
      </c>
      <c r="O273" s="88" t="str">
        <f t="shared" ref="O273:O283" si="15">IF(ISNUMBER($N273)=FALSE,"na",ROUND($L273*$N273,2))</f>
        <v>na</v>
      </c>
      <c r="P273" s="103">
        <v>10191.040000000001</v>
      </c>
      <c r="Q273" s="88" t="str">
        <f t="shared" ref="Q273:Q336" si="16">IF(ISNUMBER($N273)=FALSE,"na",ROUND(P273+O273,2))</f>
        <v>na</v>
      </c>
    </row>
    <row r="274" spans="1:23" x14ac:dyDescent="0.2">
      <c r="A274" s="22" t="s">
        <v>310</v>
      </c>
      <c r="B274" s="37" t="s">
        <v>311</v>
      </c>
      <c r="C274" s="38" t="s">
        <v>310</v>
      </c>
      <c r="D274" s="24" t="s">
        <v>311</v>
      </c>
      <c r="E274" s="39" t="s">
        <v>312</v>
      </c>
      <c r="F274" s="40" t="s">
        <v>177</v>
      </c>
      <c r="G274" s="758">
        <v>19</v>
      </c>
      <c r="H274" s="745"/>
      <c r="I274" s="103">
        <v>166.74</v>
      </c>
      <c r="J274" s="103">
        <f>SUMIF(FY16EqPup!$E$17:$E$482,$E274,FY16EqPup!M$17:M$482)</f>
        <v>32.04000000000002</v>
      </c>
      <c r="K274" s="276">
        <f>SUMIF(FY16EqPup!$E$17:$E$482,$E274,FY16EqPup!N$17:N$482)</f>
        <v>1.238</v>
      </c>
      <c r="L274" s="88">
        <f>SUMIF(FY16Finv06!$E$17:$E$483,$E274,FY16Finv06!$Y$17:$Y$483)</f>
        <v>10115.07</v>
      </c>
      <c r="M274" s="712">
        <f t="shared" si="14"/>
        <v>0.89710000000000001</v>
      </c>
      <c r="N274" s="713" t="str">
        <f>IF($I274=0,0,IF($K274&gt;=$K$12,$T$5,IF(VLOOKUP($E274,FY16Finv06!$E$17:$AK$483,22,FALSE)="Exempt",$T$4,IF(OR($A274="U401A",$A274="U401B"),$T$6,IF(AND($I274&gt;0,$L274=0),$T$7,ROUND($M274*$N$12,4))))))</f>
        <v>phantoms ≥ 10%</v>
      </c>
      <c r="O274" s="103" t="str">
        <f t="shared" si="15"/>
        <v>na</v>
      </c>
      <c r="P274" s="103">
        <v>10253.469999999999</v>
      </c>
      <c r="Q274" s="103" t="str">
        <f t="shared" si="16"/>
        <v>na</v>
      </c>
    </row>
    <row r="275" spans="1:23" x14ac:dyDescent="0.2">
      <c r="A275" s="22" t="s">
        <v>283</v>
      </c>
      <c r="B275" s="37" t="s">
        <v>284</v>
      </c>
      <c r="C275" s="38" t="s">
        <v>283</v>
      </c>
      <c r="D275" s="24" t="s">
        <v>284</v>
      </c>
      <c r="E275" s="39" t="s">
        <v>285</v>
      </c>
      <c r="F275" s="40" t="s">
        <v>177</v>
      </c>
      <c r="G275" s="758">
        <v>18</v>
      </c>
      <c r="H275" s="745"/>
      <c r="I275" s="103">
        <v>12.45</v>
      </c>
      <c r="J275" s="103">
        <f>SUMIF(FY16EqPup!$E$17:$E$482,$E275,FY16EqPup!M$17:M$482)</f>
        <v>2.6999999999999993</v>
      </c>
      <c r="K275" s="276">
        <f>SUMIF(FY16EqPup!$E$17:$E$482,$E275,FY16EqPup!N$17:N$482)</f>
        <v>1.2769999999999999</v>
      </c>
      <c r="L275" s="88">
        <f>SUMIF(FY16Finv06!$E$17:$E$483,$E275,FY16Finv06!$Y$17:$Y$483)</f>
        <v>10011.57</v>
      </c>
      <c r="M275" s="712">
        <f t="shared" si="14"/>
        <v>0.91669999999999996</v>
      </c>
      <c r="N275" s="713" t="str">
        <f>IF($I275=0,0,IF($K275&gt;=$K$12,$T$5,IF(VLOOKUP($E275,FY16Finv06!$E$17:$AK$483,22,FALSE)="Exempt",$T$4,IF(OR($A275="U401A",$A275="U401B"),$T$6,IF(AND($I275&gt;0,$L275=0),$T$7,ROUND($M275*$N$12,4))))))</f>
        <v>phantoms ≥ 10%</v>
      </c>
      <c r="O275" s="88" t="str">
        <f t="shared" si="15"/>
        <v>na</v>
      </c>
      <c r="P275" s="103">
        <v>10011.57</v>
      </c>
      <c r="Q275" s="88" t="str">
        <f t="shared" si="16"/>
        <v>na</v>
      </c>
    </row>
    <row r="276" spans="1:23" x14ac:dyDescent="0.2">
      <c r="A276" s="22" t="s">
        <v>304</v>
      </c>
      <c r="B276" s="37" t="s">
        <v>305</v>
      </c>
      <c r="C276" s="38" t="s">
        <v>304</v>
      </c>
      <c r="D276" s="24" t="s">
        <v>305</v>
      </c>
      <c r="E276" s="39" t="s">
        <v>306</v>
      </c>
      <c r="F276" s="40" t="s">
        <v>177</v>
      </c>
      <c r="G276" s="758">
        <v>19</v>
      </c>
      <c r="H276" s="745"/>
      <c r="I276" s="103">
        <v>37.51</v>
      </c>
      <c r="J276" s="103">
        <f>SUMIF(FY16EqPup!$E$17:$E$482,$E276,FY16EqPup!M$17:M$482)</f>
        <v>11.559999999999999</v>
      </c>
      <c r="K276" s="276">
        <f>SUMIF(FY16EqPup!$E$17:$E$482,$E276,FY16EqPup!N$17:N$482)</f>
        <v>1.4450000000000001</v>
      </c>
      <c r="L276" s="88">
        <f>SUMIF(FY16Finv06!$E$17:$E$483,$E276,FY16Finv06!$Y$17:$Y$483)</f>
        <v>9865.7999999999993</v>
      </c>
      <c r="M276" s="712">
        <f t="shared" si="14"/>
        <v>0.94499999999999995</v>
      </c>
      <c r="N276" s="713" t="str">
        <f>IF($I276=0,0,IF($K276&gt;=$K$12,$T$5,IF(VLOOKUP($E276,FY16Finv06!$E$17:$AK$483,22,FALSE)="Exempt",$T$4,IF(OR($A276="U401A",$A276="U401B"),$T$6,IF(AND($I276&gt;0,$L276=0),$T$7,ROUND($M276*$N$12,4))))))</f>
        <v>phantoms ≥ 10%</v>
      </c>
      <c r="O276" s="103" t="str">
        <f t="shared" si="15"/>
        <v>na</v>
      </c>
      <c r="P276" s="103">
        <v>9865.7999999999993</v>
      </c>
      <c r="Q276" s="103" t="str">
        <f t="shared" si="16"/>
        <v>na</v>
      </c>
    </row>
    <row r="277" spans="1:23" x14ac:dyDescent="0.2">
      <c r="A277" s="22" t="s">
        <v>144</v>
      </c>
      <c r="B277" s="37" t="s">
        <v>145</v>
      </c>
      <c r="C277" s="60" t="s">
        <v>144</v>
      </c>
      <c r="D277" s="61" t="s">
        <v>145</v>
      </c>
      <c r="E277" s="59" t="s">
        <v>146</v>
      </c>
      <c r="F277" s="62" t="s">
        <v>100</v>
      </c>
      <c r="G277" s="758">
        <v>6</v>
      </c>
      <c r="H277" s="745"/>
      <c r="I277" s="103">
        <v>37.56</v>
      </c>
      <c r="J277" s="103">
        <f>SUMIF(FY16EqPup!$E$17:$E$482,$E277,FY16EqPup!M$17:M$482)</f>
        <v>0.78000000000000114</v>
      </c>
      <c r="K277" s="276">
        <f>SUMIF(FY16EqPup!$E$17:$E$482,$E277,FY16EqPup!N$17:N$482)</f>
        <v>1.0209999999999999</v>
      </c>
      <c r="L277" s="88">
        <f>SUMIF(FY16Finv06!$E$17:$E$483,$E277,FY16Finv06!$Y$17:$Y$483)</f>
        <v>9466.61</v>
      </c>
      <c r="M277" s="712">
        <f t="shared" si="14"/>
        <v>1.0270999999999999</v>
      </c>
      <c r="N277" s="712">
        <f>IF($I277=0,0,IF($K277&gt;=$K$12,$T$5,IF(VLOOKUP($E277,FY16Finv06!$E$17:$AK$483,22,FALSE)="Exempt",$T$4,IF(OR($A277="U401A",$A277="U401B"),$T$6,IF(AND($I277&gt;0,$L277=0),$T$7,ROUND($M277*$N$12,4))))))</f>
        <v>5.6500000000000002E-2</v>
      </c>
      <c r="O277" s="88">
        <f t="shared" si="15"/>
        <v>534.86</v>
      </c>
      <c r="P277" s="103">
        <v>9466.61</v>
      </c>
      <c r="Q277" s="88">
        <f t="shared" si="16"/>
        <v>10001.469999999999</v>
      </c>
    </row>
    <row r="278" spans="1:23" x14ac:dyDescent="0.2">
      <c r="A278" s="22" t="s">
        <v>135</v>
      </c>
      <c r="B278" s="37" t="s">
        <v>136</v>
      </c>
      <c r="C278" s="60" t="s">
        <v>135</v>
      </c>
      <c r="D278" s="61" t="s">
        <v>136</v>
      </c>
      <c r="E278" s="59" t="s">
        <v>137</v>
      </c>
      <c r="F278" s="62" t="s">
        <v>74</v>
      </c>
      <c r="G278" s="758">
        <v>6</v>
      </c>
      <c r="H278" s="745"/>
      <c r="I278" s="103">
        <v>18.559999999999999</v>
      </c>
      <c r="J278" s="103">
        <f>SUMIF(FY16EqPup!$E$17:$E$482,$E278,FY16EqPup!M$17:M$482)</f>
        <v>3.4199999999999982</v>
      </c>
      <c r="K278" s="276">
        <f>SUMIF(FY16EqPup!$E$17:$E$482,$E278,FY16EqPup!N$17:N$482)</f>
        <v>1.226</v>
      </c>
      <c r="L278" s="88">
        <f>SUMIF(FY16Finv06!$E$17:$E$483,$E278,FY16Finv06!$Y$17:$Y$483)</f>
        <v>9050.64</v>
      </c>
      <c r="M278" s="712">
        <f t="shared" si="14"/>
        <v>1.1202000000000001</v>
      </c>
      <c r="N278" s="713" t="str">
        <f>IF($I278=0,0,IF($K278&gt;=$K$12,$T$5,IF(VLOOKUP($E278,FY16Finv06!$E$17:$AK$483,22,FALSE)="Exempt",$T$4,IF(OR($A278="U401A",$A278="U401B"),$T$6,IF(AND($I278&gt;0,$L278=0),$T$7,ROUND($M278*$N$12,4))))))</f>
        <v>phantoms ≥ 10%</v>
      </c>
      <c r="O278" s="103" t="str">
        <f t="shared" si="15"/>
        <v>na</v>
      </c>
      <c r="P278" s="103">
        <v>9459.0499999999993</v>
      </c>
      <c r="Q278" s="103" t="str">
        <f t="shared" si="16"/>
        <v>na</v>
      </c>
    </row>
    <row r="279" spans="1:23" x14ac:dyDescent="0.2">
      <c r="A279" s="22" t="s">
        <v>110</v>
      </c>
      <c r="B279" s="37" t="s">
        <v>111</v>
      </c>
      <c r="C279" s="38" t="s">
        <v>110</v>
      </c>
      <c r="D279" s="24" t="s">
        <v>111</v>
      </c>
      <c r="E279" s="39" t="s">
        <v>112</v>
      </c>
      <c r="F279" s="40" t="s">
        <v>100</v>
      </c>
      <c r="G279" s="758">
        <v>5</v>
      </c>
      <c r="H279" s="745"/>
      <c r="I279" s="103">
        <v>21.89</v>
      </c>
      <c r="J279" s="103">
        <f>SUMIF(FY16EqPup!$E$17:$E$482,$E279,FY16EqPup!M$17:M$482)</f>
        <v>0</v>
      </c>
      <c r="K279" s="276">
        <f>SUMIF(FY16EqPup!$E$17:$E$482,$E279,FY16EqPup!N$17:N$482)</f>
        <v>1</v>
      </c>
      <c r="L279" s="88">
        <f>SUMIF(FY16Finv06!$E$17:$E$483,$E279,FY16Finv06!$Y$17:$Y$483)</f>
        <v>8974.1</v>
      </c>
      <c r="M279" s="712">
        <f t="shared" si="14"/>
        <v>1.1383000000000001</v>
      </c>
      <c r="N279" s="712">
        <f>IF($I279=0,0,IF($K279&gt;=$K$12,$T$5,IF(VLOOKUP($E279,FY16Finv06!$E$17:$AK$483,22,FALSE)="Exempt",$T$4,IF(OR($A279="U401A",$A279="U401B"),$T$6,IF(AND($I279&gt;0,$L279=0),$T$7,ROUND($M279*$N$12,4))))))</f>
        <v>6.2600000000000003E-2</v>
      </c>
      <c r="O279" s="88">
        <f t="shared" si="15"/>
        <v>561.78</v>
      </c>
      <c r="P279" s="103">
        <v>9074.33</v>
      </c>
      <c r="Q279" s="88">
        <f t="shared" si="16"/>
        <v>9636.11</v>
      </c>
    </row>
    <row r="280" spans="1:23" x14ac:dyDescent="0.2">
      <c r="A280" s="22" t="s">
        <v>598</v>
      </c>
      <c r="B280" s="37" t="s">
        <v>599</v>
      </c>
      <c r="C280" s="38" t="s">
        <v>598</v>
      </c>
      <c r="D280" s="24" t="s">
        <v>599</v>
      </c>
      <c r="E280" s="39" t="s">
        <v>600</v>
      </c>
      <c r="F280" s="40" t="s">
        <v>497</v>
      </c>
      <c r="G280" s="758">
        <v>35</v>
      </c>
      <c r="H280" s="745">
        <v>1</v>
      </c>
      <c r="I280" s="103">
        <v>3.98</v>
      </c>
      <c r="J280" s="103">
        <f>SUMIF(FY16EqPup!$E$17:$E$482,$E280,FY16EqPup!M$17:M$482)</f>
        <v>0</v>
      </c>
      <c r="K280" s="276">
        <f>SUMIF(FY16EqPup!$E$17:$E$482,$E280,FY16EqPup!N$17:N$482)</f>
        <v>1</v>
      </c>
      <c r="L280" s="88">
        <f>SUMIF(FY16Finv06!$E$17:$E$483,$E280,FY16Finv06!$Y$17:$Y$483)</f>
        <v>8302.01</v>
      </c>
      <c r="M280" s="712">
        <f t="shared" si="14"/>
        <v>1.3113999999999999</v>
      </c>
      <c r="N280" s="712">
        <f>IF($I280=0,0,IF($K280&gt;=$K$12,$T$5,IF(VLOOKUP($E280,FY16Finv06!$E$17:$AK$483,22,FALSE)="Exempt",$T$4,IF(OR($A280="U401A",$A280="U401B"),$T$6,IF(AND($I280&gt;0,$L280=0),$T$7,ROUND($M280*$N$12,4))))))</f>
        <v>7.2099999999999997E-2</v>
      </c>
      <c r="O280" s="88">
        <f t="shared" si="15"/>
        <v>598.57000000000005</v>
      </c>
      <c r="P280" s="103">
        <v>8302.01</v>
      </c>
      <c r="Q280" s="88">
        <f t="shared" si="16"/>
        <v>8900.58</v>
      </c>
    </row>
    <row r="281" spans="1:23" x14ac:dyDescent="0.2">
      <c r="A281" s="22" t="s">
        <v>307</v>
      </c>
      <c r="B281" s="37" t="s">
        <v>308</v>
      </c>
      <c r="C281" s="38" t="s">
        <v>307</v>
      </c>
      <c r="D281" s="24" t="s">
        <v>308</v>
      </c>
      <c r="E281" s="39" t="s">
        <v>309</v>
      </c>
      <c r="F281" s="40" t="s">
        <v>177</v>
      </c>
      <c r="G281" s="758">
        <v>19</v>
      </c>
      <c r="H281" s="745"/>
      <c r="I281" s="103">
        <v>21.31</v>
      </c>
      <c r="J281" s="103">
        <f>SUMIF(FY16EqPup!$E$17:$E$482,$E281,FY16EqPup!M$17:M$482)</f>
        <v>11.329999999999998</v>
      </c>
      <c r="K281" s="276">
        <f>SUMIF(FY16EqPup!$E$17:$E$482,$E281,FY16EqPup!N$17:N$482)</f>
        <v>2.1349999999999998</v>
      </c>
      <c r="L281" s="88">
        <f>SUMIF(FY16Finv06!$E$17:$E$483,$E281,FY16Finv06!$Y$17:$Y$483)</f>
        <v>7431.96</v>
      </c>
      <c r="M281" s="712">
        <f t="shared" si="14"/>
        <v>1.5820000000000001</v>
      </c>
      <c r="N281" s="713" t="str">
        <f>IF($I281=0,0,IF($K281&gt;=$K$12,$T$5,IF(VLOOKUP($E281,FY16Finv06!$E$17:$AK$483,22,FALSE)="Exempt",$T$4,IF(OR($A281="U401A",$A281="U401B"),$T$6,IF(AND($I281&gt;0,$L281=0),$T$7,ROUND($M281*$N$12,4))))))</f>
        <v>phantoms ≥ 10%</v>
      </c>
      <c r="O281" s="103" t="str">
        <f t="shared" si="15"/>
        <v>na</v>
      </c>
      <c r="P281" s="103">
        <v>7431.96</v>
      </c>
      <c r="Q281" s="103" t="str">
        <f t="shared" si="16"/>
        <v>na</v>
      </c>
    </row>
    <row r="282" spans="1:23" x14ac:dyDescent="0.2">
      <c r="A282" s="75" t="s">
        <v>887</v>
      </c>
      <c r="B282" s="76" t="s">
        <v>888</v>
      </c>
      <c r="C282" s="77" t="s">
        <v>887</v>
      </c>
      <c r="D282" s="78" t="s">
        <v>888</v>
      </c>
      <c r="E282" s="79" t="s">
        <v>889</v>
      </c>
      <c r="F282" s="80" t="s">
        <v>153</v>
      </c>
      <c r="G282" s="763">
        <v>63</v>
      </c>
      <c r="H282" s="745">
        <v>1</v>
      </c>
      <c r="I282" s="103">
        <v>2.2799999999999998</v>
      </c>
      <c r="J282" s="103">
        <f>SUMIF(FY16EqPup!$E$17:$E$482,$E282,FY16EqPup!M$17:M$482)</f>
        <v>0.30999999999999983</v>
      </c>
      <c r="K282" s="276">
        <f>SUMIF(FY16EqPup!$E$17:$E$482,$E282,FY16EqPup!N$17:N$482)</f>
        <v>1.157</v>
      </c>
      <c r="L282" s="88">
        <f>SUMIF(FY16Finv06!$E$17:$E$483,$E282,FY16Finv06!$Y$17:$Y$483)</f>
        <v>7002.19</v>
      </c>
      <c r="M282" s="712">
        <f t="shared" si="14"/>
        <v>1.7404999999999999</v>
      </c>
      <c r="N282" s="713" t="str">
        <f>IF($I282=0,0,IF($K282&gt;=$K$12,$T$5,IF(VLOOKUP($E282,FY16Finv06!$E$17:$AK$483,22,FALSE)="Exempt",$T$4,IF(OR($A282="U401A",$A282="U401B"),$T$6,IF(AND($I282&gt;0,$L282=0),$T$7,ROUND($M282*$N$12,4))))))</f>
        <v>phantoms ≥ 10%</v>
      </c>
      <c r="O282" s="103" t="str">
        <f t="shared" si="15"/>
        <v>na</v>
      </c>
      <c r="P282" s="103">
        <v>7002.19</v>
      </c>
      <c r="Q282" s="103" t="str">
        <f t="shared" si="16"/>
        <v>na</v>
      </c>
    </row>
    <row r="283" spans="1:23" x14ac:dyDescent="0.2">
      <c r="A283" s="22" t="s">
        <v>681</v>
      </c>
      <c r="B283" s="37" t="s">
        <v>682</v>
      </c>
      <c r="C283" s="58" t="s">
        <v>681</v>
      </c>
      <c r="D283" s="24" t="s">
        <v>682</v>
      </c>
      <c r="E283" s="59" t="s">
        <v>683</v>
      </c>
      <c r="F283" s="40" t="s">
        <v>471</v>
      </c>
      <c r="G283" s="758">
        <v>42</v>
      </c>
      <c r="H283" s="745">
        <v>1</v>
      </c>
      <c r="I283" s="103">
        <v>0</v>
      </c>
      <c r="J283" s="103">
        <f>SUMIF(FY16EqPup!$E$17:$E$482,$E283,FY16EqPup!M$17:M$482)</f>
        <v>0</v>
      </c>
      <c r="K283" s="276">
        <f>SUMIF(FY16EqPup!$E$17:$E$482,$E283,FY16EqPup!N$17:N$482)</f>
        <v>0</v>
      </c>
      <c r="L283" s="88">
        <f>SUMIF(FY16Finv06!$E$17:$E$483,$E283,FY16Finv06!$Y$17:$Y$483)</f>
        <v>203.05</v>
      </c>
      <c r="M283" s="712">
        <f t="shared" si="14"/>
        <v>0</v>
      </c>
      <c r="N283" s="712">
        <f>IF($I283=0,0,IF($K283&gt;=$K$12,$T$5,IF(VLOOKUP($E283,FY16Finv06!$E$17:$AK$483,22,FALSE)="Exempt",$T$4,IF(OR($A283="U401A",$A283="U401B"),$T$6,IF(AND($I283&gt;0,$L283=0),$T$7,ROUND($M283*$N$12,4))))))</f>
        <v>0</v>
      </c>
      <c r="O283" s="88">
        <f t="shared" si="15"/>
        <v>0</v>
      </c>
      <c r="P283" s="103">
        <v>203.05</v>
      </c>
      <c r="Q283" s="103" t="s">
        <v>1428</v>
      </c>
    </row>
    <row r="284" spans="1:23" x14ac:dyDescent="0.2">
      <c r="A284" s="22" t="s">
        <v>31</v>
      </c>
      <c r="B284" s="37" t="s">
        <v>32</v>
      </c>
      <c r="C284" s="38" t="s">
        <v>31</v>
      </c>
      <c r="D284" s="24" t="s">
        <v>32</v>
      </c>
      <c r="E284" s="39" t="s">
        <v>33</v>
      </c>
      <c r="F284" s="40" t="s">
        <v>10</v>
      </c>
      <c r="G284" s="758">
        <v>2</v>
      </c>
      <c r="H284" s="745">
        <v>1</v>
      </c>
      <c r="I284" s="103">
        <v>0</v>
      </c>
      <c r="J284" s="103">
        <f>SUMIF(FY16EqPup!$E$17:$E$482,$E284,FY16EqPup!M$17:M$482)</f>
        <v>0</v>
      </c>
      <c r="K284" s="276">
        <f>SUMIF(FY16EqPup!$E$17:$E$482,$E284,FY16EqPup!N$17:N$482)</f>
        <v>0</v>
      </c>
      <c r="L284" s="88">
        <f>SUMIF(FY16Finv06!$E$17:$E$483,$E284,FY16Finv06!$Y$17:$Y$483)</f>
        <v>0</v>
      </c>
      <c r="M284" s="712">
        <f t="shared" ref="M284:M319" si="17">IF(OR($I284=0,$L284=0),0,ROUND($L$12/$L284-1,4))</f>
        <v>0</v>
      </c>
      <c r="N284" s="712">
        <f>IF($I284=0,0,IF($K284&gt;=$K$12,$T$5,IF(VLOOKUP($E284,FY16Finv06!$E$17:$AK$483,22,FALSE)="Exempt",$T$4,IF(OR($A284="U401A",$A284="U401B"),$T$6,IF(AND($I284&gt;0,$L284=0),$T$7,ROUND($M284*$N$12,4))))))</f>
        <v>0</v>
      </c>
      <c r="O284" s="88">
        <f t="shared" ref="O284:O319" si="18">IF(ISNUMBER($N284)=FALSE,"na",ROUND($L284*$N284,2))</f>
        <v>0</v>
      </c>
      <c r="P284" s="103">
        <v>0</v>
      </c>
      <c r="Q284" s="88">
        <f t="shared" ref="Q284:Q319" si="19">IF(ISNUMBER($N284)=FALSE,"na",ROUND(P284+O284,2))</f>
        <v>0</v>
      </c>
      <c r="W284" s="752"/>
    </row>
    <row r="285" spans="1:23" x14ac:dyDescent="0.2">
      <c r="A285" s="22" t="s">
        <v>34</v>
      </c>
      <c r="B285" s="37" t="s">
        <v>35</v>
      </c>
      <c r="C285" s="38" t="s">
        <v>34</v>
      </c>
      <c r="D285" s="24" t="s">
        <v>35</v>
      </c>
      <c r="E285" s="39" t="s">
        <v>36</v>
      </c>
      <c r="F285" s="40" t="s">
        <v>10</v>
      </c>
      <c r="G285" s="758">
        <v>2</v>
      </c>
      <c r="H285" s="745">
        <v>1</v>
      </c>
      <c r="I285" s="103">
        <v>0</v>
      </c>
      <c r="J285" s="103">
        <f>SUMIF(FY16EqPup!$E$17:$E$482,$E285,FY16EqPup!M$17:M$482)</f>
        <v>0</v>
      </c>
      <c r="K285" s="276">
        <f>SUMIF(FY16EqPup!$E$17:$E$482,$E285,FY16EqPup!N$17:N$482)</f>
        <v>0</v>
      </c>
      <c r="L285" s="88">
        <f>SUMIF(FY16Finv06!$E$17:$E$483,$E285,FY16Finv06!$Y$17:$Y$483)</f>
        <v>0</v>
      </c>
      <c r="M285" s="712">
        <f t="shared" si="17"/>
        <v>0</v>
      </c>
      <c r="N285" s="712">
        <f>IF($I285=0,0,IF($K285&gt;=$K$12,$T$5,IF(VLOOKUP($E285,FY16Finv06!$E$17:$AK$483,22,FALSE)="Exempt",$T$4,IF(OR($A285="U401A",$A285="U401B"),$T$6,IF(AND($I285&gt;0,$L285=0),$T$7,ROUND($M285*$N$12,4))))))</f>
        <v>0</v>
      </c>
      <c r="O285" s="88">
        <f t="shared" si="18"/>
        <v>0</v>
      </c>
      <c r="P285" s="103">
        <v>0</v>
      </c>
      <c r="Q285" s="88">
        <f t="shared" si="19"/>
        <v>0</v>
      </c>
    </row>
    <row r="286" spans="1:23" x14ac:dyDescent="0.2">
      <c r="A286" s="22" t="s">
        <v>37</v>
      </c>
      <c r="B286" s="37" t="s">
        <v>38</v>
      </c>
      <c r="C286" s="38" t="s">
        <v>37</v>
      </c>
      <c r="D286" s="24" t="s">
        <v>38</v>
      </c>
      <c r="E286" s="39" t="s">
        <v>39</v>
      </c>
      <c r="F286" s="40" t="s">
        <v>10</v>
      </c>
      <c r="G286" s="758">
        <v>2</v>
      </c>
      <c r="H286" s="745">
        <v>1</v>
      </c>
      <c r="I286" s="103">
        <v>0</v>
      </c>
      <c r="J286" s="103">
        <f>SUMIF(FY16EqPup!$E$17:$E$482,$E286,FY16EqPup!M$17:M$482)</f>
        <v>0</v>
      </c>
      <c r="K286" s="276">
        <f>SUMIF(FY16EqPup!$E$17:$E$482,$E286,FY16EqPup!N$17:N$482)</f>
        <v>0</v>
      </c>
      <c r="L286" s="88">
        <f>SUMIF(FY16Finv06!$E$17:$E$483,$E286,FY16Finv06!$Y$17:$Y$483)</f>
        <v>0</v>
      </c>
      <c r="M286" s="712">
        <f t="shared" si="17"/>
        <v>0</v>
      </c>
      <c r="N286" s="712">
        <f>IF($I286=0,0,IF($K286&gt;=$K$12,$T$5,IF(VLOOKUP($E286,FY16Finv06!$E$17:$AK$483,22,FALSE)="Exempt",$T$4,IF(OR($A286="U401A",$A286="U401B"),$T$6,IF(AND($I286&gt;0,$L286=0),$T$7,ROUND($M286*$N$12,4))))))</f>
        <v>0</v>
      </c>
      <c r="O286" s="88">
        <f t="shared" si="18"/>
        <v>0</v>
      </c>
      <c r="P286" s="103">
        <v>0</v>
      </c>
      <c r="Q286" s="88">
        <f t="shared" si="19"/>
        <v>0</v>
      </c>
    </row>
    <row r="287" spans="1:23" x14ac:dyDescent="0.2">
      <c r="A287" s="22" t="s">
        <v>75</v>
      </c>
      <c r="B287" s="37" t="s">
        <v>76</v>
      </c>
      <c r="C287" s="58" t="s">
        <v>75</v>
      </c>
      <c r="D287" s="24" t="s">
        <v>76</v>
      </c>
      <c r="E287" s="59" t="s">
        <v>77</v>
      </c>
      <c r="F287" s="40" t="s">
        <v>74</v>
      </c>
      <c r="G287" s="758">
        <v>4</v>
      </c>
      <c r="H287" s="745">
        <v>1</v>
      </c>
      <c r="I287" s="103">
        <v>0</v>
      </c>
      <c r="J287" s="103">
        <f>SUMIF(FY16EqPup!$E$17:$E$482,$E287,FY16EqPup!M$17:M$482)</f>
        <v>0</v>
      </c>
      <c r="K287" s="276">
        <f>SUMIF(FY16EqPup!$E$17:$E$482,$E287,FY16EqPup!N$17:N$482)</f>
        <v>0</v>
      </c>
      <c r="L287" s="88">
        <f>SUMIF(FY16Finv06!$E$17:$E$483,$E287,FY16Finv06!$Y$17:$Y$483)</f>
        <v>0</v>
      </c>
      <c r="M287" s="712">
        <f t="shared" si="17"/>
        <v>0</v>
      </c>
      <c r="N287" s="712">
        <f>IF($I287=0,0,IF($K287&gt;=$K$12,$T$5,IF(VLOOKUP($E287,FY16Finv06!$E$17:$AK$483,22,FALSE)="Exempt",$T$4,IF(OR($A287="U401A",$A287="U401B"),$T$6,IF(AND($I287&gt;0,$L287=0),$T$7,ROUND($M287*$N$12,4))))))</f>
        <v>0</v>
      </c>
      <c r="O287" s="88">
        <f t="shared" si="18"/>
        <v>0</v>
      </c>
      <c r="P287" s="103">
        <v>0</v>
      </c>
      <c r="Q287" s="88">
        <f t="shared" si="19"/>
        <v>0</v>
      </c>
    </row>
    <row r="288" spans="1:23" x14ac:dyDescent="0.2">
      <c r="A288" s="22" t="s">
        <v>125</v>
      </c>
      <c r="B288" s="37" t="s">
        <v>126</v>
      </c>
      <c r="C288" s="60" t="s">
        <v>125</v>
      </c>
      <c r="D288" s="61" t="s">
        <v>126</v>
      </c>
      <c r="E288" s="59" t="s">
        <v>127</v>
      </c>
      <c r="F288" s="62" t="s">
        <v>100</v>
      </c>
      <c r="G288" s="758">
        <v>6</v>
      </c>
      <c r="H288" s="745">
        <v>2</v>
      </c>
      <c r="I288" s="103">
        <v>0</v>
      </c>
      <c r="J288" s="103">
        <f>SUMIF(FY16EqPup!$E$17:$E$482,$E288,FY16EqPup!M$17:M$482)</f>
        <v>0</v>
      </c>
      <c r="K288" s="276">
        <f>SUMIF(FY16EqPup!$E$17:$E$482,$E288,FY16EqPup!N$17:N$482)</f>
        <v>0</v>
      </c>
      <c r="L288" s="88">
        <f>SUMIF(FY16Finv06!$E$17:$E$483,$E288,FY16Finv06!$Y$17:$Y$483)</f>
        <v>0</v>
      </c>
      <c r="M288" s="712">
        <f t="shared" si="17"/>
        <v>0</v>
      </c>
      <c r="N288" s="712">
        <f>IF($I288=0,0,IF($K288&gt;=$K$12,$T$5,IF(VLOOKUP($E288,FY16Finv06!$E$17:$AK$483,22,FALSE)="Exempt",$T$4,IF(OR($A288="U401A",$A288="U401B"),$T$6,IF(AND($I288&gt;0,$L288=0),$T$7,ROUND($M288*$N$12,4))))))</f>
        <v>0</v>
      </c>
      <c r="O288" s="88">
        <f t="shared" si="18"/>
        <v>0</v>
      </c>
      <c r="P288" s="103">
        <v>0</v>
      </c>
      <c r="Q288" s="88">
        <f t="shared" si="19"/>
        <v>0</v>
      </c>
    </row>
    <row r="289" spans="1:17" x14ac:dyDescent="0.2">
      <c r="A289" s="22" t="s">
        <v>128</v>
      </c>
      <c r="B289" s="37" t="s">
        <v>129</v>
      </c>
      <c r="C289" s="60" t="s">
        <v>128</v>
      </c>
      <c r="D289" s="61" t="s">
        <v>129</v>
      </c>
      <c r="E289" s="59" t="s">
        <v>130</v>
      </c>
      <c r="F289" s="62" t="s">
        <v>131</v>
      </c>
      <c r="G289" s="758">
        <v>6</v>
      </c>
      <c r="H289" s="745">
        <v>2</v>
      </c>
      <c r="I289" s="103">
        <v>0</v>
      </c>
      <c r="J289" s="103">
        <f>SUMIF(FY16EqPup!$E$17:$E$482,$E289,FY16EqPup!M$17:M$482)</f>
        <v>0</v>
      </c>
      <c r="K289" s="276">
        <f>SUMIF(FY16EqPup!$E$17:$E$482,$E289,FY16EqPup!N$17:N$482)</f>
        <v>0</v>
      </c>
      <c r="L289" s="88">
        <f>SUMIF(FY16Finv06!$E$17:$E$483,$E289,FY16Finv06!$Y$17:$Y$483)</f>
        <v>0</v>
      </c>
      <c r="M289" s="712">
        <f t="shared" si="17"/>
        <v>0</v>
      </c>
      <c r="N289" s="712">
        <f>IF($I289=0,0,IF($K289&gt;=$K$12,$T$5,IF(VLOOKUP($E289,FY16Finv06!$E$17:$AK$483,22,FALSE)="Exempt",$T$4,IF(OR($A289="U401A",$A289="U401B"),$T$6,IF(AND($I289&gt;0,$L289=0),$T$7,ROUND($M289*$N$12,4))))))</f>
        <v>0</v>
      </c>
      <c r="O289" s="88">
        <f t="shared" si="18"/>
        <v>0</v>
      </c>
      <c r="P289" s="103">
        <v>0</v>
      </c>
      <c r="Q289" s="88">
        <f t="shared" si="19"/>
        <v>0</v>
      </c>
    </row>
    <row r="290" spans="1:17" x14ac:dyDescent="0.2">
      <c r="A290" s="22" t="s">
        <v>141</v>
      </c>
      <c r="B290" s="37" t="s">
        <v>142</v>
      </c>
      <c r="C290" s="60" t="s">
        <v>141</v>
      </c>
      <c r="D290" s="61" t="s">
        <v>142</v>
      </c>
      <c r="E290" s="59" t="s">
        <v>143</v>
      </c>
      <c r="F290" s="62" t="s">
        <v>100</v>
      </c>
      <c r="G290" s="758">
        <v>6</v>
      </c>
      <c r="H290" s="745">
        <v>2</v>
      </c>
      <c r="I290" s="103">
        <v>0</v>
      </c>
      <c r="J290" s="103">
        <f>SUMIF(FY16EqPup!$E$17:$E$482,$E290,FY16EqPup!M$17:M$482)</f>
        <v>0</v>
      </c>
      <c r="K290" s="276">
        <f>SUMIF(FY16EqPup!$E$17:$E$482,$E290,FY16EqPup!N$17:N$482)</f>
        <v>0</v>
      </c>
      <c r="L290" s="88">
        <f>SUMIF(FY16Finv06!$E$17:$E$483,$E290,FY16Finv06!$Y$17:$Y$483)</f>
        <v>0</v>
      </c>
      <c r="M290" s="712">
        <f t="shared" si="17"/>
        <v>0</v>
      </c>
      <c r="N290" s="712">
        <f>IF($I290=0,0,IF($K290&gt;=$K$12,$T$5,IF(VLOOKUP($E290,FY16Finv06!$E$17:$AK$483,22,FALSE)="Exempt",$T$4,IF(OR($A290="U401A",$A290="U401B"),$T$6,IF(AND($I290&gt;0,$L290=0),$T$7,ROUND($M290*$N$12,4))))))</f>
        <v>0</v>
      </c>
      <c r="O290" s="88">
        <f t="shared" si="18"/>
        <v>0</v>
      </c>
      <c r="P290" s="103">
        <v>0</v>
      </c>
      <c r="Q290" s="88">
        <f t="shared" si="19"/>
        <v>0</v>
      </c>
    </row>
    <row r="291" spans="1:17" x14ac:dyDescent="0.2">
      <c r="A291" s="22" t="s">
        <v>150</v>
      </c>
      <c r="B291" s="37" t="s">
        <v>151</v>
      </c>
      <c r="C291" s="60" t="s">
        <v>150</v>
      </c>
      <c r="D291" s="61" t="s">
        <v>151</v>
      </c>
      <c r="E291" s="59" t="s">
        <v>152</v>
      </c>
      <c r="F291" s="62" t="s">
        <v>153</v>
      </c>
      <c r="G291" s="758">
        <v>6</v>
      </c>
      <c r="H291" s="745">
        <v>2</v>
      </c>
      <c r="I291" s="103">
        <v>0</v>
      </c>
      <c r="J291" s="103">
        <f>SUMIF(FY16EqPup!$E$17:$E$482,$E291,FY16EqPup!M$17:M$482)</f>
        <v>0</v>
      </c>
      <c r="K291" s="276">
        <f>SUMIF(FY16EqPup!$E$17:$E$482,$E291,FY16EqPup!N$17:N$482)</f>
        <v>0</v>
      </c>
      <c r="L291" s="88">
        <f>SUMIF(FY16Finv06!$E$17:$E$483,$E291,FY16Finv06!$Y$17:$Y$483)</f>
        <v>0</v>
      </c>
      <c r="M291" s="712">
        <f t="shared" si="17"/>
        <v>0</v>
      </c>
      <c r="N291" s="712">
        <f>IF($I291=0,0,IF($K291&gt;=$K$12,$T$5,IF(VLOOKUP($E291,FY16Finv06!$E$17:$AK$483,22,FALSE)="Exempt",$T$4,IF(OR($A291="U401A",$A291="U401B"),$T$6,IF(AND($I291&gt;0,$L291=0),$T$7,ROUND($M291*$N$12,4))))))</f>
        <v>0</v>
      </c>
      <c r="O291" s="88">
        <f t="shared" si="18"/>
        <v>0</v>
      </c>
      <c r="P291" s="103">
        <v>0</v>
      </c>
      <c r="Q291" s="88">
        <f t="shared" si="19"/>
        <v>0</v>
      </c>
    </row>
    <row r="292" spans="1:17" x14ac:dyDescent="0.2">
      <c r="A292" s="22" t="s">
        <v>184</v>
      </c>
      <c r="B292" s="37" t="s">
        <v>185</v>
      </c>
      <c r="C292" s="58" t="s">
        <v>184</v>
      </c>
      <c r="D292" s="24" t="s">
        <v>185</v>
      </c>
      <c r="E292" s="59" t="s">
        <v>186</v>
      </c>
      <c r="F292" s="40" t="s">
        <v>173</v>
      </c>
      <c r="G292" s="758">
        <v>8</v>
      </c>
      <c r="H292" s="745">
        <v>2</v>
      </c>
      <c r="I292" s="103">
        <v>0</v>
      </c>
      <c r="J292" s="103">
        <f>SUMIF(FY16EqPup!$E$17:$E$482,$E292,FY16EqPup!M$17:M$482)</f>
        <v>0</v>
      </c>
      <c r="K292" s="276">
        <f>SUMIF(FY16EqPup!$E$17:$E$482,$E292,FY16EqPup!N$17:N$482)</f>
        <v>0</v>
      </c>
      <c r="L292" s="88">
        <f>SUMIF(FY16Finv06!$E$17:$E$483,$E292,FY16Finv06!$Y$17:$Y$483)</f>
        <v>0</v>
      </c>
      <c r="M292" s="712">
        <f t="shared" si="17"/>
        <v>0</v>
      </c>
      <c r="N292" s="712">
        <f>IF($I292=0,0,IF($K292&gt;=$K$12,$T$5,IF(VLOOKUP($E292,FY16Finv06!$E$17:$AK$483,22,FALSE)="Exempt",$T$4,IF(OR($A292="U401A",$A292="U401B"),$T$6,IF(AND($I292&gt;0,$L292=0),$T$7,ROUND($M292*$N$12,4))))))</f>
        <v>0</v>
      </c>
      <c r="O292" s="88">
        <f t="shared" si="18"/>
        <v>0</v>
      </c>
      <c r="P292" s="103">
        <v>0</v>
      </c>
      <c r="Q292" s="88">
        <f t="shared" si="19"/>
        <v>0</v>
      </c>
    </row>
    <row r="293" spans="1:17" x14ac:dyDescent="0.2">
      <c r="A293" s="22" t="s">
        <v>190</v>
      </c>
      <c r="B293" s="37" t="s">
        <v>191</v>
      </c>
      <c r="C293" s="58" t="s">
        <v>190</v>
      </c>
      <c r="D293" s="24" t="s">
        <v>191</v>
      </c>
      <c r="E293" s="59" t="s">
        <v>192</v>
      </c>
      <c r="F293" s="40" t="s">
        <v>173</v>
      </c>
      <c r="G293" s="758">
        <v>8</v>
      </c>
      <c r="H293" s="745">
        <v>2</v>
      </c>
      <c r="I293" s="103">
        <v>0</v>
      </c>
      <c r="J293" s="103">
        <f>SUMIF(FY16EqPup!$E$17:$E$482,$E293,FY16EqPup!M$17:M$482)</f>
        <v>0</v>
      </c>
      <c r="K293" s="276">
        <f>SUMIF(FY16EqPup!$E$17:$E$482,$E293,FY16EqPup!N$17:N$482)</f>
        <v>0</v>
      </c>
      <c r="L293" s="88">
        <f>SUMIF(FY16Finv06!$E$17:$E$483,$E293,FY16Finv06!$Y$17:$Y$483)</f>
        <v>0</v>
      </c>
      <c r="M293" s="712">
        <f t="shared" si="17"/>
        <v>0</v>
      </c>
      <c r="N293" s="712">
        <f>IF($I293=0,0,IF($K293&gt;=$K$12,$T$5,IF(VLOOKUP($E293,FY16Finv06!$E$17:$AK$483,22,FALSE)="Exempt",$T$4,IF(OR($A293="U401A",$A293="U401B"),$T$6,IF(AND($I293&gt;0,$L293=0),$T$7,ROUND($M293*$N$12,4))))))</f>
        <v>0</v>
      </c>
      <c r="O293" s="88">
        <f t="shared" si="18"/>
        <v>0</v>
      </c>
      <c r="P293" s="103">
        <v>0</v>
      </c>
      <c r="Q293" s="88">
        <f t="shared" si="19"/>
        <v>0</v>
      </c>
    </row>
    <row r="294" spans="1:17" x14ac:dyDescent="0.2">
      <c r="A294" s="22" t="s">
        <v>214</v>
      </c>
      <c r="B294" s="37" t="s">
        <v>215</v>
      </c>
      <c r="C294" s="38" t="s">
        <v>214</v>
      </c>
      <c r="D294" s="24" t="s">
        <v>215</v>
      </c>
      <c r="E294" s="39" t="s">
        <v>216</v>
      </c>
      <c r="F294" s="40" t="s">
        <v>169</v>
      </c>
      <c r="G294" s="758">
        <v>12</v>
      </c>
      <c r="H294" s="745"/>
      <c r="I294" s="103">
        <v>0</v>
      </c>
      <c r="J294" s="103">
        <f>SUMIF(FY16EqPup!$E$17:$E$482,$E294,FY16EqPup!M$17:M$482)</f>
        <v>0</v>
      </c>
      <c r="K294" s="276">
        <f>SUMIF(FY16EqPup!$E$17:$E$482,$E294,FY16EqPup!N$17:N$482)</f>
        <v>0</v>
      </c>
      <c r="L294" s="88">
        <f>SUMIF(FY16Finv06!$E$17:$E$483,$E294,FY16Finv06!$Y$17:$Y$483)</f>
        <v>0</v>
      </c>
      <c r="M294" s="712">
        <f t="shared" si="17"/>
        <v>0</v>
      </c>
      <c r="N294" s="712">
        <f>IF($I294=0,0,IF($K294&gt;=$K$12,$T$5,IF(VLOOKUP($E294,FY16Finv06!$E$17:$AK$483,22,FALSE)="Exempt",$T$4,IF(OR($A294="U401A",$A294="U401B"),$T$6,IF(AND($I294&gt;0,$L294=0),$T$7,ROUND($M294*$N$12,4))))))</f>
        <v>0</v>
      </c>
      <c r="O294" s="88">
        <f t="shared" si="18"/>
        <v>0</v>
      </c>
      <c r="P294" s="103">
        <v>0</v>
      </c>
      <c r="Q294" s="88">
        <f t="shared" si="19"/>
        <v>0</v>
      </c>
    </row>
    <row r="295" spans="1:17" x14ac:dyDescent="0.2">
      <c r="A295" s="22" t="s">
        <v>220</v>
      </c>
      <c r="B295" s="37" t="s">
        <v>221</v>
      </c>
      <c r="C295" s="38" t="s">
        <v>220</v>
      </c>
      <c r="D295" s="24" t="s">
        <v>221</v>
      </c>
      <c r="E295" s="39" t="s">
        <v>222</v>
      </c>
      <c r="F295" s="40" t="s">
        <v>169</v>
      </c>
      <c r="G295" s="758">
        <v>12</v>
      </c>
      <c r="H295" s="745"/>
      <c r="I295" s="103">
        <v>0</v>
      </c>
      <c r="J295" s="103">
        <f>SUMIF(FY16EqPup!$E$17:$E$482,$E295,FY16EqPup!M$17:M$482)</f>
        <v>0</v>
      </c>
      <c r="K295" s="276">
        <f>SUMIF(FY16EqPup!$E$17:$E$482,$E295,FY16EqPup!N$17:N$482)</f>
        <v>0</v>
      </c>
      <c r="L295" s="88">
        <f>SUMIF(FY16Finv06!$E$17:$E$483,$E295,FY16Finv06!$Y$17:$Y$483)</f>
        <v>0</v>
      </c>
      <c r="M295" s="712">
        <f t="shared" si="17"/>
        <v>0</v>
      </c>
      <c r="N295" s="712">
        <f>IF($I295=0,0,IF($K295&gt;=$K$12,$T$5,IF(VLOOKUP($E295,FY16Finv06!$E$17:$AK$483,22,FALSE)="Exempt",$T$4,IF(OR($A295="U401A",$A295="U401B"),$T$6,IF(AND($I295&gt;0,$L295=0),$T$7,ROUND($M295*$N$12,4))))))</f>
        <v>0</v>
      </c>
      <c r="O295" s="88">
        <f t="shared" si="18"/>
        <v>0</v>
      </c>
      <c r="P295" s="103">
        <v>0</v>
      </c>
      <c r="Q295" s="88">
        <f t="shared" si="19"/>
        <v>0</v>
      </c>
    </row>
    <row r="296" spans="1:17" x14ac:dyDescent="0.2">
      <c r="A296" s="22" t="s">
        <v>223</v>
      </c>
      <c r="B296" s="37" t="s">
        <v>224</v>
      </c>
      <c r="C296" s="38" t="s">
        <v>223</v>
      </c>
      <c r="D296" s="24" t="s">
        <v>224</v>
      </c>
      <c r="E296" s="39" t="s">
        <v>225</v>
      </c>
      <c r="F296" s="40" t="s">
        <v>169</v>
      </c>
      <c r="G296" s="758">
        <v>12</v>
      </c>
      <c r="H296" s="745"/>
      <c r="I296" s="103">
        <v>0</v>
      </c>
      <c r="J296" s="103">
        <f>SUMIF(FY16EqPup!$E$17:$E$482,$E296,FY16EqPup!M$17:M$482)</f>
        <v>0</v>
      </c>
      <c r="K296" s="276">
        <f>SUMIF(FY16EqPup!$E$17:$E$482,$E296,FY16EqPup!N$17:N$482)</f>
        <v>0</v>
      </c>
      <c r="L296" s="88">
        <f>SUMIF(FY16Finv06!$E$17:$E$483,$E296,FY16Finv06!$Y$17:$Y$483)</f>
        <v>0</v>
      </c>
      <c r="M296" s="712">
        <f t="shared" si="17"/>
        <v>0</v>
      </c>
      <c r="N296" s="712">
        <f>IF($I296=0,0,IF($K296&gt;=$K$12,$T$5,IF(VLOOKUP($E296,FY16Finv06!$E$17:$AK$483,22,FALSE)="Exempt",$T$4,IF(OR($A296="U401A",$A296="U401B"),$T$6,IF(AND($I296&gt;0,$L296=0),$T$7,ROUND($M296*$N$12,4))))))</f>
        <v>0</v>
      </c>
      <c r="O296" s="88">
        <f t="shared" si="18"/>
        <v>0</v>
      </c>
      <c r="P296" s="103">
        <v>0</v>
      </c>
      <c r="Q296" s="88">
        <f t="shared" si="19"/>
        <v>0</v>
      </c>
    </row>
    <row r="297" spans="1:17" x14ac:dyDescent="0.2">
      <c r="A297" s="71" t="s">
        <v>226</v>
      </c>
      <c r="B297" s="72" t="s">
        <v>227</v>
      </c>
      <c r="C297" s="60" t="s">
        <v>226</v>
      </c>
      <c r="D297" s="61" t="s">
        <v>228</v>
      </c>
      <c r="E297" s="59" t="s">
        <v>229</v>
      </c>
      <c r="F297" s="62" t="s">
        <v>169</v>
      </c>
      <c r="G297" s="758">
        <v>12</v>
      </c>
      <c r="H297" s="745"/>
      <c r="I297" s="107">
        <v>0</v>
      </c>
      <c r="J297" s="107">
        <f>SUMIF(FY16EqPup!$E$17:$E$482,$E297,FY16EqPup!M$17:M$482)</f>
        <v>0</v>
      </c>
      <c r="K297" s="280">
        <f>SUMIF(FY16EqPup!$E$17:$E$482,$E297,FY16EqPup!N$17:N$482)</f>
        <v>0</v>
      </c>
      <c r="L297" s="92">
        <f>SUMIF(FY16Finv06!$E$17:$E$483,$E297,FY16Finv06!$Y$17:$Y$483)</f>
        <v>0</v>
      </c>
      <c r="M297" s="719">
        <f t="shared" si="17"/>
        <v>0</v>
      </c>
      <c r="N297" s="719">
        <f>IF($I297=0,0,IF($K297&gt;=$K$12,$T$5,IF(VLOOKUP($E297,FY16Finv06!$E$17:$AK$483,22,FALSE)="Exempt",$T$4,IF(OR($A297="U401A",$A297="U401B"),$T$6,IF(AND($I297&gt;0,$L297=0),$T$7,ROUND($M297*$N$12,4))))))</f>
        <v>0</v>
      </c>
      <c r="O297" s="92">
        <f t="shared" si="18"/>
        <v>0</v>
      </c>
      <c r="P297" s="107">
        <v>0</v>
      </c>
      <c r="Q297" s="92">
        <f t="shared" si="19"/>
        <v>0</v>
      </c>
    </row>
    <row r="298" spans="1:17" x14ac:dyDescent="0.2">
      <c r="A298" s="71" t="s">
        <v>230</v>
      </c>
      <c r="B298" s="72" t="s">
        <v>231</v>
      </c>
      <c r="C298" s="60" t="s">
        <v>230</v>
      </c>
      <c r="D298" s="61" t="s">
        <v>231</v>
      </c>
      <c r="E298" s="59" t="s">
        <v>232</v>
      </c>
      <c r="F298" s="62" t="s">
        <v>169</v>
      </c>
      <c r="G298" s="758">
        <v>12</v>
      </c>
      <c r="H298" s="745"/>
      <c r="I298" s="107">
        <v>0</v>
      </c>
      <c r="J298" s="107">
        <f>SUMIF(FY16EqPup!$E$17:$E$482,$E298,FY16EqPup!M$17:M$482)</f>
        <v>0</v>
      </c>
      <c r="K298" s="280">
        <f>SUMIF(FY16EqPup!$E$17:$E$482,$E298,FY16EqPup!N$17:N$482)</f>
        <v>0</v>
      </c>
      <c r="L298" s="92">
        <f>SUMIF(FY16Finv06!$E$17:$E$483,$E298,FY16Finv06!$Y$17:$Y$483)</f>
        <v>0</v>
      </c>
      <c r="M298" s="719">
        <f t="shared" si="17"/>
        <v>0</v>
      </c>
      <c r="N298" s="719">
        <f>IF($I298=0,0,IF($K298&gt;=$K$12,$T$5,IF(VLOOKUP($E298,FY16Finv06!$E$17:$AK$483,22,FALSE)="Exempt",$T$4,IF(OR($A298="U401A",$A298="U401B"),$T$6,IF(AND($I298&gt;0,$L298=0),$T$7,ROUND($M298*$N$12,4))))))</f>
        <v>0</v>
      </c>
      <c r="O298" s="92">
        <f t="shared" si="18"/>
        <v>0</v>
      </c>
      <c r="P298" s="107">
        <v>0</v>
      </c>
      <c r="Q298" s="92">
        <f t="shared" si="19"/>
        <v>0</v>
      </c>
    </row>
    <row r="299" spans="1:17" x14ac:dyDescent="0.2">
      <c r="A299" s="22" t="s">
        <v>438</v>
      </c>
      <c r="B299" s="37" t="s">
        <v>439</v>
      </c>
      <c r="C299" s="38" t="s">
        <v>438</v>
      </c>
      <c r="D299" s="24" t="s">
        <v>439</v>
      </c>
      <c r="E299" s="59" t="s">
        <v>440</v>
      </c>
      <c r="F299" s="40" t="s">
        <v>437</v>
      </c>
      <c r="G299" s="758">
        <v>27</v>
      </c>
      <c r="H299" s="745">
        <v>2</v>
      </c>
      <c r="I299" s="103">
        <v>0</v>
      </c>
      <c r="J299" s="103">
        <f>SUMIF(FY16EqPup!$E$17:$E$482,$E299,FY16EqPup!M$17:M$482)</f>
        <v>0</v>
      </c>
      <c r="K299" s="276">
        <f>SUMIF(FY16EqPup!$E$17:$E$482,$E299,FY16EqPup!N$17:N$482)</f>
        <v>0</v>
      </c>
      <c r="L299" s="88">
        <f>SUMIF(FY16Finv06!$E$17:$E$483,$E299,FY16Finv06!$Y$17:$Y$483)</f>
        <v>0</v>
      </c>
      <c r="M299" s="712">
        <f t="shared" si="17"/>
        <v>0</v>
      </c>
      <c r="N299" s="712">
        <f>IF($I299=0,0,IF($K299&gt;=$K$12,$T$5,IF(VLOOKUP($E299,FY16Finv06!$E$17:$AK$483,22,FALSE)="Exempt",$T$4,IF(OR($A299="U401A",$A299="U401B"),$T$6,IF(AND($I299&gt;0,$L299=0),$T$7,ROUND($M299*$N$12,4))))))</f>
        <v>0</v>
      </c>
      <c r="O299" s="88">
        <f t="shared" si="18"/>
        <v>0</v>
      </c>
      <c r="P299" s="103">
        <v>0</v>
      </c>
      <c r="Q299" s="88">
        <f t="shared" si="19"/>
        <v>0</v>
      </c>
    </row>
    <row r="300" spans="1:17" x14ac:dyDescent="0.2">
      <c r="A300" s="22" t="s">
        <v>447</v>
      </c>
      <c r="B300" s="37" t="s">
        <v>448</v>
      </c>
      <c r="C300" s="58" t="s">
        <v>447</v>
      </c>
      <c r="D300" s="24" t="s">
        <v>448</v>
      </c>
      <c r="E300" s="59" t="s">
        <v>449</v>
      </c>
      <c r="F300" s="40" t="s">
        <v>437</v>
      </c>
      <c r="G300" s="758">
        <v>27</v>
      </c>
      <c r="H300" s="745">
        <v>2</v>
      </c>
      <c r="I300" s="103">
        <v>0</v>
      </c>
      <c r="J300" s="103">
        <f>SUMIF(FY16EqPup!$E$17:$E$482,$E300,FY16EqPup!M$17:M$482)</f>
        <v>0</v>
      </c>
      <c r="K300" s="276">
        <f>SUMIF(FY16EqPup!$E$17:$E$482,$E300,FY16EqPup!N$17:N$482)</f>
        <v>0</v>
      </c>
      <c r="L300" s="88">
        <f>SUMIF(FY16Finv06!$E$17:$E$483,$E300,FY16Finv06!$Y$17:$Y$483)</f>
        <v>0</v>
      </c>
      <c r="M300" s="712">
        <f t="shared" si="17"/>
        <v>0</v>
      </c>
      <c r="N300" s="712">
        <f>IF($I300=0,0,IF($K300&gt;=$K$12,$T$5,IF(VLOOKUP($E300,FY16Finv06!$E$17:$AK$483,22,FALSE)="Exempt",$T$4,IF(OR($A300="U401A",$A300="U401B"),$T$6,IF(AND($I300&gt;0,$L300=0),$T$7,ROUND($M300*$N$12,4))))))</f>
        <v>0</v>
      </c>
      <c r="O300" s="88">
        <f t="shared" si="18"/>
        <v>0</v>
      </c>
      <c r="P300" s="103">
        <v>0</v>
      </c>
      <c r="Q300" s="88">
        <f t="shared" si="19"/>
        <v>0</v>
      </c>
    </row>
    <row r="301" spans="1:17" x14ac:dyDescent="0.2">
      <c r="A301" s="22" t="s">
        <v>672</v>
      </c>
      <c r="B301" s="37" t="s">
        <v>673</v>
      </c>
      <c r="C301" s="58" t="s">
        <v>672</v>
      </c>
      <c r="D301" s="24" t="s">
        <v>673</v>
      </c>
      <c r="E301" s="59" t="s">
        <v>674</v>
      </c>
      <c r="F301" s="40" t="s">
        <v>471</v>
      </c>
      <c r="G301" s="758">
        <v>41</v>
      </c>
      <c r="H301" s="745">
        <v>2</v>
      </c>
      <c r="I301" s="103">
        <v>0</v>
      </c>
      <c r="J301" s="103">
        <f>SUMIF(FY16EqPup!$E$17:$E$482,$E301,FY16EqPup!M$17:M$482)</f>
        <v>0</v>
      </c>
      <c r="K301" s="276">
        <f>SUMIF(FY16EqPup!$E$17:$E$482,$E301,FY16EqPup!N$17:N$482)</f>
        <v>0</v>
      </c>
      <c r="L301" s="88">
        <f>SUMIF(FY16Finv06!$E$17:$E$483,$E301,FY16Finv06!$Y$17:$Y$483)</f>
        <v>0</v>
      </c>
      <c r="M301" s="712">
        <f t="shared" si="17"/>
        <v>0</v>
      </c>
      <c r="N301" s="712">
        <f>IF($I301=0,0,IF($K301&gt;=$K$12,$T$5,IF(VLOOKUP($E301,FY16Finv06!$E$17:$AK$483,22,FALSE)="Exempt",$T$4,IF(OR($A301="U401A",$A301="U401B"),$T$6,IF(AND($I301&gt;0,$L301=0),$T$7,ROUND($M301*$N$12,4))))))</f>
        <v>0</v>
      </c>
      <c r="O301" s="88">
        <f t="shared" si="18"/>
        <v>0</v>
      </c>
      <c r="P301" s="103">
        <v>0</v>
      </c>
      <c r="Q301" s="88">
        <f t="shared" si="19"/>
        <v>0</v>
      </c>
    </row>
    <row r="302" spans="1:17" x14ac:dyDescent="0.2">
      <c r="A302" s="22" t="s">
        <v>675</v>
      </c>
      <c r="B302" s="37" t="s">
        <v>676</v>
      </c>
      <c r="C302" s="58" t="s">
        <v>675</v>
      </c>
      <c r="D302" s="24" t="s">
        <v>676</v>
      </c>
      <c r="E302" s="59" t="s">
        <v>677</v>
      </c>
      <c r="F302" s="40" t="s">
        <v>471</v>
      </c>
      <c r="G302" s="758">
        <v>41</v>
      </c>
      <c r="H302" s="745">
        <v>2</v>
      </c>
      <c r="I302" s="103">
        <v>0</v>
      </c>
      <c r="J302" s="103">
        <f>SUMIF(FY16EqPup!$E$17:$E$482,$E302,FY16EqPup!M$17:M$482)</f>
        <v>0</v>
      </c>
      <c r="K302" s="276">
        <f>SUMIF(FY16EqPup!$E$17:$E$482,$E302,FY16EqPup!N$17:N$482)</f>
        <v>0</v>
      </c>
      <c r="L302" s="88">
        <f>SUMIF(FY16Finv06!$E$17:$E$483,$E302,FY16Finv06!$Y$17:$Y$483)</f>
        <v>0</v>
      </c>
      <c r="M302" s="712">
        <f t="shared" si="17"/>
        <v>0</v>
      </c>
      <c r="N302" s="712">
        <f>IF($I302=0,0,IF($K302&gt;=$K$12,$T$5,IF(VLOOKUP($E302,FY16Finv06!$E$17:$AK$483,22,FALSE)="Exempt",$T$4,IF(OR($A302="U401A",$A302="U401B"),$T$6,IF(AND($I302&gt;0,$L302=0),$T$7,ROUND($M302*$N$12,4))))))</f>
        <v>0</v>
      </c>
      <c r="O302" s="88">
        <f t="shared" si="18"/>
        <v>0</v>
      </c>
      <c r="P302" s="103">
        <v>0</v>
      </c>
      <c r="Q302" s="88">
        <f t="shared" si="19"/>
        <v>0</v>
      </c>
    </row>
    <row r="303" spans="1:17" x14ac:dyDescent="0.2">
      <c r="A303" s="22" t="s">
        <v>696</v>
      </c>
      <c r="B303" s="37" t="s">
        <v>697</v>
      </c>
      <c r="C303" s="58" t="s">
        <v>696</v>
      </c>
      <c r="D303" s="24" t="s">
        <v>697</v>
      </c>
      <c r="E303" s="59" t="s">
        <v>698</v>
      </c>
      <c r="F303" s="40" t="s">
        <v>471</v>
      </c>
      <c r="G303" s="758">
        <v>42</v>
      </c>
      <c r="H303" s="745"/>
      <c r="I303" s="103">
        <v>0</v>
      </c>
      <c r="J303" s="103">
        <f>SUMIF(FY16EqPup!$E$17:$E$482,$E303,FY16EqPup!M$17:M$482)</f>
        <v>0</v>
      </c>
      <c r="K303" s="276">
        <f>SUMIF(FY16EqPup!$E$17:$E$482,$E303,FY16EqPup!N$17:N$482)</f>
        <v>0</v>
      </c>
      <c r="L303" s="88">
        <f>SUMIF(FY16Finv06!$E$17:$E$483,$E303,FY16Finv06!$Y$17:$Y$483)</f>
        <v>0</v>
      </c>
      <c r="M303" s="712">
        <f t="shared" si="17"/>
        <v>0</v>
      </c>
      <c r="N303" s="712">
        <f>IF($I303=0,0,IF($K303&gt;=$K$12,$T$5,IF(VLOOKUP($E303,FY16Finv06!$E$17:$AK$483,22,FALSE)="Exempt",$T$4,IF(OR($A303="U401A",$A303="U401B"),$T$6,IF(AND($I303&gt;0,$L303=0),$T$7,ROUND($M303*$N$12,4))))))</f>
        <v>0</v>
      </c>
      <c r="O303" s="88">
        <f t="shared" si="18"/>
        <v>0</v>
      </c>
      <c r="P303" s="103">
        <v>0</v>
      </c>
      <c r="Q303" s="88">
        <f t="shared" si="19"/>
        <v>0</v>
      </c>
    </row>
    <row r="304" spans="1:17" x14ac:dyDescent="0.2">
      <c r="A304" s="22" t="s">
        <v>857</v>
      </c>
      <c r="B304" s="37" t="s">
        <v>858</v>
      </c>
      <c r="C304" s="58" t="s">
        <v>857</v>
      </c>
      <c r="D304" s="24" t="s">
        <v>858</v>
      </c>
      <c r="E304" s="59" t="s">
        <v>859</v>
      </c>
      <c r="F304" s="40" t="s">
        <v>173</v>
      </c>
      <c r="G304" s="758">
        <v>57</v>
      </c>
      <c r="H304" s="745">
        <v>2</v>
      </c>
      <c r="I304" s="103">
        <v>0</v>
      </c>
      <c r="J304" s="103">
        <f>SUMIF(FY16EqPup!$E$17:$E$482,$E304,FY16EqPup!M$17:M$482)</f>
        <v>0</v>
      </c>
      <c r="K304" s="276">
        <f>SUMIF(FY16EqPup!$E$17:$E$482,$E304,FY16EqPup!N$17:N$482)</f>
        <v>0</v>
      </c>
      <c r="L304" s="88">
        <f>SUMIF(FY16Finv06!$E$17:$E$483,$E304,FY16Finv06!$Y$17:$Y$483)</f>
        <v>0</v>
      </c>
      <c r="M304" s="712">
        <f t="shared" si="17"/>
        <v>0</v>
      </c>
      <c r="N304" s="712">
        <f>IF($I304=0,0,IF($K304&gt;=$K$12,$T$5,IF(VLOOKUP($E304,FY16Finv06!$E$17:$AK$483,22,FALSE)="Exempt",$T$4,IF(OR($A304="U401A",$A304="U401B"),$T$6,IF(AND($I304&gt;0,$L304=0),$T$7,ROUND($M304*$N$12,4))))))</f>
        <v>0</v>
      </c>
      <c r="O304" s="88">
        <f t="shared" si="18"/>
        <v>0</v>
      </c>
      <c r="P304" s="103">
        <v>0</v>
      </c>
      <c r="Q304" s="88">
        <f t="shared" si="19"/>
        <v>0</v>
      </c>
    </row>
    <row r="305" spans="1:17" x14ac:dyDescent="0.2">
      <c r="A305" s="22" t="s">
        <v>860</v>
      </c>
      <c r="B305" s="37" t="s">
        <v>861</v>
      </c>
      <c r="C305" s="58" t="s">
        <v>860</v>
      </c>
      <c r="D305" s="24" t="s">
        <v>861</v>
      </c>
      <c r="E305" s="39" t="s">
        <v>862</v>
      </c>
      <c r="F305" s="40" t="s">
        <v>173</v>
      </c>
      <c r="G305" s="758">
        <v>57</v>
      </c>
      <c r="H305" s="745">
        <v>2</v>
      </c>
      <c r="I305" s="103">
        <v>0</v>
      </c>
      <c r="J305" s="103">
        <f>SUMIF(FY16EqPup!$E$17:$E$482,$E305,FY16EqPup!M$17:M$482)</f>
        <v>0</v>
      </c>
      <c r="K305" s="276">
        <f>SUMIF(FY16EqPup!$E$17:$E$482,$E305,FY16EqPup!N$17:N$482)</f>
        <v>0</v>
      </c>
      <c r="L305" s="88">
        <f>SUMIF(FY16Finv06!$E$17:$E$483,$E305,FY16Finv06!$Y$17:$Y$483)</f>
        <v>0</v>
      </c>
      <c r="M305" s="712">
        <f t="shared" si="17"/>
        <v>0</v>
      </c>
      <c r="N305" s="712">
        <f>IF($I305=0,0,IF($K305&gt;=$K$12,$T$5,IF(VLOOKUP($E305,FY16Finv06!$E$17:$AK$483,22,FALSE)="Exempt",$T$4,IF(OR($A305="U401A",$A305="U401B"),$T$6,IF(AND($I305&gt;0,$L305=0),$T$7,ROUND($M305*$N$12,4))))))</f>
        <v>0</v>
      </c>
      <c r="O305" s="88">
        <f t="shared" si="18"/>
        <v>0</v>
      </c>
      <c r="P305" s="103">
        <v>0</v>
      </c>
      <c r="Q305" s="88">
        <f t="shared" si="19"/>
        <v>0</v>
      </c>
    </row>
    <row r="306" spans="1:17" x14ac:dyDescent="0.2">
      <c r="A306" s="22" t="s">
        <v>863</v>
      </c>
      <c r="B306" s="37" t="s">
        <v>864</v>
      </c>
      <c r="C306" s="58" t="s">
        <v>863</v>
      </c>
      <c r="D306" s="24" t="s">
        <v>864</v>
      </c>
      <c r="E306" s="59" t="s">
        <v>865</v>
      </c>
      <c r="F306" s="40" t="s">
        <v>437</v>
      </c>
      <c r="G306" s="758">
        <v>57</v>
      </c>
      <c r="H306" s="745">
        <v>2</v>
      </c>
      <c r="I306" s="103">
        <v>0</v>
      </c>
      <c r="J306" s="103">
        <f>SUMIF(FY16EqPup!$E$17:$E$482,$E306,FY16EqPup!M$17:M$482)</f>
        <v>0</v>
      </c>
      <c r="K306" s="276">
        <f>SUMIF(FY16EqPup!$E$17:$E$482,$E306,FY16EqPup!N$17:N$482)</f>
        <v>0</v>
      </c>
      <c r="L306" s="88">
        <f>SUMIF(FY16Finv06!$E$17:$E$483,$E306,FY16Finv06!$Y$17:$Y$483)</f>
        <v>0</v>
      </c>
      <c r="M306" s="712">
        <f t="shared" si="17"/>
        <v>0</v>
      </c>
      <c r="N306" s="712">
        <f>IF($I306=0,0,IF($K306&gt;=$K$12,$T$5,IF(VLOOKUP($E306,FY16Finv06!$E$17:$AK$483,22,FALSE)="Exempt",$T$4,IF(OR($A306="U401A",$A306="U401B"),$T$6,IF(AND($I306&gt;0,$L306=0),$T$7,ROUND($M306*$N$12,4))))))</f>
        <v>0</v>
      </c>
      <c r="O306" s="88">
        <f t="shared" si="18"/>
        <v>0</v>
      </c>
      <c r="P306" s="103">
        <v>0</v>
      </c>
      <c r="Q306" s="88">
        <f t="shared" si="19"/>
        <v>0</v>
      </c>
    </row>
    <row r="307" spans="1:17" x14ac:dyDescent="0.2">
      <c r="A307" s="22" t="s">
        <v>917</v>
      </c>
      <c r="B307" s="37" t="s">
        <v>918</v>
      </c>
      <c r="C307" s="58" t="s">
        <v>917</v>
      </c>
      <c r="D307" s="24" t="s">
        <v>918</v>
      </c>
      <c r="E307" s="59" t="s">
        <v>919</v>
      </c>
      <c r="F307" s="40" t="s">
        <v>437</v>
      </c>
      <c r="G307" s="758">
        <v>64</v>
      </c>
      <c r="H307" s="745">
        <v>2</v>
      </c>
      <c r="I307" s="103">
        <v>0</v>
      </c>
      <c r="J307" s="103">
        <f>SUMIF(FY16EqPup!$E$17:$E$482,$E307,FY16EqPup!M$17:M$482)</f>
        <v>0</v>
      </c>
      <c r="K307" s="276">
        <f>SUMIF(FY16EqPup!$E$17:$E$482,$E307,FY16EqPup!N$17:N$482)</f>
        <v>0</v>
      </c>
      <c r="L307" s="88">
        <f>SUMIF(FY16Finv06!$E$17:$E$483,$E307,FY16Finv06!$Y$17:$Y$483)</f>
        <v>0</v>
      </c>
      <c r="M307" s="712">
        <f t="shared" si="17"/>
        <v>0</v>
      </c>
      <c r="N307" s="712">
        <f>IF($I307=0,0,IF($K307&gt;=$K$12,$T$5,IF(VLOOKUP($E307,FY16Finv06!$E$17:$AK$483,22,FALSE)="Exempt",$T$4,IF(OR($A307="U401A",$A307="U401B"),$T$6,IF(AND($I307&gt;0,$L307=0),$T$7,ROUND($M307*$N$12,4))))))</f>
        <v>0</v>
      </c>
      <c r="O307" s="88">
        <f t="shared" si="18"/>
        <v>0</v>
      </c>
      <c r="P307" s="103">
        <v>0</v>
      </c>
      <c r="Q307" s="88">
        <f t="shared" si="19"/>
        <v>0</v>
      </c>
    </row>
    <row r="308" spans="1:17" x14ac:dyDescent="0.2">
      <c r="A308" s="22" t="s">
        <v>920</v>
      </c>
      <c r="B308" s="37" t="s">
        <v>921</v>
      </c>
      <c r="C308" s="58" t="s">
        <v>920</v>
      </c>
      <c r="D308" s="24" t="s">
        <v>921</v>
      </c>
      <c r="E308" s="59" t="s">
        <v>922</v>
      </c>
      <c r="F308" s="40" t="s">
        <v>437</v>
      </c>
      <c r="G308" s="758">
        <v>64</v>
      </c>
      <c r="H308" s="745">
        <v>2</v>
      </c>
      <c r="I308" s="103">
        <v>0</v>
      </c>
      <c r="J308" s="103">
        <f>SUMIF(FY16EqPup!$E$17:$E$482,$E308,FY16EqPup!M$17:M$482)</f>
        <v>0</v>
      </c>
      <c r="K308" s="276">
        <f>SUMIF(FY16EqPup!$E$17:$E$482,$E308,FY16EqPup!N$17:N$482)</f>
        <v>0</v>
      </c>
      <c r="L308" s="88">
        <f>SUMIF(FY16Finv06!$E$17:$E$483,$E308,FY16Finv06!$Y$17:$Y$483)</f>
        <v>0</v>
      </c>
      <c r="M308" s="712">
        <f t="shared" si="17"/>
        <v>0</v>
      </c>
      <c r="N308" s="712">
        <f>IF($I308=0,0,IF($K308&gt;=$K$12,$T$5,IF(VLOOKUP($E308,FY16Finv06!$E$17:$AK$483,22,FALSE)="Exempt",$T$4,IF(OR($A308="U401A",$A308="U401B"),$T$6,IF(AND($I308&gt;0,$L308=0),$T$7,ROUND($M308*$N$12,4))))))</f>
        <v>0</v>
      </c>
      <c r="O308" s="88">
        <f t="shared" si="18"/>
        <v>0</v>
      </c>
      <c r="P308" s="103">
        <v>0</v>
      </c>
      <c r="Q308" s="88">
        <f t="shared" si="19"/>
        <v>0</v>
      </c>
    </row>
    <row r="309" spans="1:17" x14ac:dyDescent="0.2">
      <c r="A309" s="22" t="s">
        <v>923</v>
      </c>
      <c r="B309" s="37" t="s">
        <v>924</v>
      </c>
      <c r="C309" s="58" t="s">
        <v>923</v>
      </c>
      <c r="D309" s="24" t="s">
        <v>924</v>
      </c>
      <c r="E309" s="59" t="s">
        <v>925</v>
      </c>
      <c r="F309" s="40" t="s">
        <v>437</v>
      </c>
      <c r="G309" s="758">
        <v>64</v>
      </c>
      <c r="H309" s="745">
        <v>2</v>
      </c>
      <c r="I309" s="103">
        <v>0</v>
      </c>
      <c r="J309" s="103">
        <f>SUMIF(FY16EqPup!$E$17:$E$482,$E309,FY16EqPup!M$17:M$482)</f>
        <v>0</v>
      </c>
      <c r="K309" s="276">
        <f>SUMIF(FY16EqPup!$E$17:$E$482,$E309,FY16EqPup!N$17:N$482)</f>
        <v>0</v>
      </c>
      <c r="L309" s="88">
        <f>SUMIF(FY16Finv06!$E$17:$E$483,$E309,FY16Finv06!$Y$17:$Y$483)</f>
        <v>0</v>
      </c>
      <c r="M309" s="712">
        <f t="shared" si="17"/>
        <v>0</v>
      </c>
      <c r="N309" s="712">
        <f>IF($I309=0,0,IF($K309&gt;=$K$12,$T$5,IF(VLOOKUP($E309,FY16Finv06!$E$17:$AK$483,22,FALSE)="Exempt",$T$4,IF(OR($A309="U401A",$A309="U401B"),$T$6,IF(AND($I309&gt;0,$L309=0),$T$7,ROUND($M309*$N$12,4))))))</f>
        <v>0</v>
      </c>
      <c r="O309" s="88">
        <f t="shared" si="18"/>
        <v>0</v>
      </c>
      <c r="P309" s="103">
        <v>0</v>
      </c>
      <c r="Q309" s="88">
        <f t="shared" si="19"/>
        <v>0</v>
      </c>
    </row>
    <row r="310" spans="1:17" x14ac:dyDescent="0.2">
      <c r="A310" s="22" t="s">
        <v>233</v>
      </c>
      <c r="B310" s="37" t="s">
        <v>234</v>
      </c>
      <c r="C310" s="38" t="s">
        <v>233</v>
      </c>
      <c r="D310" s="24" t="s">
        <v>234</v>
      </c>
      <c r="E310" s="39" t="s">
        <v>235</v>
      </c>
      <c r="F310" s="40" t="s">
        <v>169</v>
      </c>
      <c r="G310" s="758">
        <v>12</v>
      </c>
      <c r="H310" s="745"/>
      <c r="I310" s="103">
        <v>5.65</v>
      </c>
      <c r="J310" s="103">
        <f>SUMIF(FY16EqPup!$E$17:$E$482,$E310,FY16EqPup!M$17:M$482)</f>
        <v>0</v>
      </c>
      <c r="K310" s="276">
        <f>SUMIF(FY16EqPup!$E$17:$E$482,$E310,FY16EqPup!N$17:N$482)</f>
        <v>1</v>
      </c>
      <c r="L310" s="88">
        <f>SUMIF(FY16Finv06!$E$17:$E$483,$E310,FY16Finv06!$Y$17:$Y$483)</f>
        <v>0</v>
      </c>
      <c r="M310" s="712">
        <f t="shared" si="17"/>
        <v>0</v>
      </c>
      <c r="N310" s="712" t="str">
        <f>IF($I310=0,0,IF($K310&gt;=$K$12,$T$5,IF(VLOOKUP($E310,FY16Finv06!$E$17:$AK$483,22,FALSE)="Exempt",$T$4,IF(OR($A310="U401A",$A310="U401B"),$T$6,IF(AND($I310&gt;0,$L310=0),$T$7,ROUND($M310*$N$12,4))))))</f>
        <v>Missing budget</v>
      </c>
      <c r="O310" s="88" t="str">
        <f t="shared" si="18"/>
        <v>na</v>
      </c>
      <c r="P310" s="103">
        <v>0</v>
      </c>
      <c r="Q310" s="88" t="str">
        <f t="shared" si="19"/>
        <v>na</v>
      </c>
    </row>
    <row r="311" spans="1:17" x14ac:dyDescent="0.2">
      <c r="A311" s="22" t="s">
        <v>319</v>
      </c>
      <c r="B311" s="37" t="s">
        <v>320</v>
      </c>
      <c r="C311" s="38" t="s">
        <v>319</v>
      </c>
      <c r="D311" s="24" t="s">
        <v>320</v>
      </c>
      <c r="E311" s="39" t="s">
        <v>321</v>
      </c>
      <c r="F311" s="40" t="s">
        <v>177</v>
      </c>
      <c r="G311" s="758">
        <v>19</v>
      </c>
      <c r="H311" s="745"/>
      <c r="I311" s="103">
        <v>0</v>
      </c>
      <c r="J311" s="103">
        <f>SUMIF(FY16EqPup!$E$17:$E$482,$E311,FY16EqPup!M$17:M$482)</f>
        <v>0</v>
      </c>
      <c r="K311" s="276">
        <f>SUMIF(FY16EqPup!$E$17:$E$482,$E311,FY16EqPup!N$17:N$482)</f>
        <v>0</v>
      </c>
      <c r="L311" s="88">
        <f>SUMIF(FY16Finv06!$E$17:$E$483,$E311,FY16Finv06!$Y$17:$Y$483)</f>
        <v>0</v>
      </c>
      <c r="M311" s="712">
        <f t="shared" si="17"/>
        <v>0</v>
      </c>
      <c r="N311" s="712">
        <f>IF($I311=0,0,IF($K311&gt;=$K$12,$T$5,IF(VLOOKUP($E311,FY16Finv06!$E$17:$AK$483,22,FALSE)="Exempt",$T$4,IF(OR($A311="U401A",$A311="U401B"),$T$6,IF(AND($I311&gt;0,$L311=0),$T$7,ROUND($M311*$N$12,4))))))</f>
        <v>0</v>
      </c>
      <c r="O311" s="88">
        <f t="shared" si="18"/>
        <v>0</v>
      </c>
      <c r="P311" s="103">
        <v>0</v>
      </c>
      <c r="Q311" s="88">
        <f t="shared" si="19"/>
        <v>0</v>
      </c>
    </row>
    <row r="312" spans="1:17" x14ac:dyDescent="0.2">
      <c r="A312" s="22" t="s">
        <v>322</v>
      </c>
      <c r="B312" s="37" t="s">
        <v>323</v>
      </c>
      <c r="C312" s="38" t="s">
        <v>322</v>
      </c>
      <c r="D312" s="24" t="s">
        <v>323</v>
      </c>
      <c r="E312" s="39" t="s">
        <v>324</v>
      </c>
      <c r="F312" s="40" t="s">
        <v>177</v>
      </c>
      <c r="G312" s="758">
        <v>19</v>
      </c>
      <c r="H312" s="745"/>
      <c r="I312" s="103">
        <v>0</v>
      </c>
      <c r="J312" s="103">
        <f>SUMIF(FY16EqPup!$E$17:$E$482,$E312,FY16EqPup!M$17:M$482)</f>
        <v>0</v>
      </c>
      <c r="K312" s="276">
        <f>SUMIF(FY16EqPup!$E$17:$E$482,$E312,FY16EqPup!N$17:N$482)</f>
        <v>0</v>
      </c>
      <c r="L312" s="88">
        <f>SUMIF(FY16Finv06!$E$17:$E$483,$E312,FY16Finv06!$Y$17:$Y$483)</f>
        <v>0</v>
      </c>
      <c r="M312" s="712">
        <f t="shared" si="17"/>
        <v>0</v>
      </c>
      <c r="N312" s="712">
        <f>IF($I312=0,0,IF($K312&gt;=$K$12,$T$5,IF(VLOOKUP($E312,FY16Finv06!$E$17:$AK$483,22,FALSE)="Exempt",$T$4,IF(OR($A312="U401A",$A312="U401B"),$T$6,IF(AND($I312&gt;0,$L312=0),$T$7,ROUND($M312*$N$12,4))))))</f>
        <v>0</v>
      </c>
      <c r="O312" s="88">
        <f t="shared" si="18"/>
        <v>0</v>
      </c>
      <c r="P312" s="103">
        <v>0</v>
      </c>
      <c r="Q312" s="88">
        <f t="shared" si="19"/>
        <v>0</v>
      </c>
    </row>
    <row r="313" spans="1:17" x14ac:dyDescent="0.2">
      <c r="A313" s="22" t="s">
        <v>528</v>
      </c>
      <c r="B313" s="37" t="s">
        <v>529</v>
      </c>
      <c r="C313" s="38" t="s">
        <v>528</v>
      </c>
      <c r="D313" s="24" t="s">
        <v>529</v>
      </c>
      <c r="E313" s="39" t="s">
        <v>530</v>
      </c>
      <c r="F313" s="40" t="s">
        <v>177</v>
      </c>
      <c r="G313" s="758">
        <v>31</v>
      </c>
      <c r="H313" s="745"/>
      <c r="I313" s="103">
        <v>5.44</v>
      </c>
      <c r="J313" s="103">
        <f>SUMIF(FY16EqPup!$E$17:$E$482,$E313,FY16EqPup!M$17:M$482)</f>
        <v>0</v>
      </c>
      <c r="K313" s="276">
        <f>SUMIF(FY16EqPup!$E$17:$E$482,$E313,FY16EqPup!N$17:N$482)</f>
        <v>1</v>
      </c>
      <c r="L313" s="88">
        <f>SUMIF(FY16Finv06!$E$17:$E$483,$E313,FY16Finv06!$Y$17:$Y$483)</f>
        <v>0</v>
      </c>
      <c r="M313" s="712">
        <f t="shared" si="17"/>
        <v>0</v>
      </c>
      <c r="N313" s="712" t="str">
        <f>IF($I313=0,0,IF($K313&gt;=$K$12,$T$5,IF(VLOOKUP($E313,FY16Finv06!$E$17:$AK$483,22,FALSE)="Exempt",$T$4,IF(OR($A313="U401A",$A313="U401B"),$T$6,IF(AND($I313&gt;0,$L313=0),$T$7,ROUND($M313*$N$12,4))))))</f>
        <v>Missing budget</v>
      </c>
      <c r="O313" s="88" t="str">
        <f t="shared" si="18"/>
        <v>na</v>
      </c>
      <c r="P313" s="103">
        <v>0</v>
      </c>
      <c r="Q313" s="88" t="str">
        <f t="shared" si="19"/>
        <v>na</v>
      </c>
    </row>
    <row r="314" spans="1:17" x14ac:dyDescent="0.2">
      <c r="A314" s="22" t="s">
        <v>113</v>
      </c>
      <c r="B314" s="37" t="s">
        <v>114</v>
      </c>
      <c r="C314" s="38" t="s">
        <v>113</v>
      </c>
      <c r="D314" s="24" t="s">
        <v>114</v>
      </c>
      <c r="E314" s="39" t="s">
        <v>115</v>
      </c>
      <c r="F314" s="40" t="s">
        <v>100</v>
      </c>
      <c r="G314" s="758">
        <v>5</v>
      </c>
      <c r="H314" s="745"/>
      <c r="I314" s="103">
        <v>0</v>
      </c>
      <c r="J314" s="103">
        <f>SUMIF(FY16EqPup!$E$17:$E$482,$E314,FY16EqPup!M$17:M$482)</f>
        <v>0</v>
      </c>
      <c r="K314" s="276">
        <f>SUMIF(FY16EqPup!$E$17:$E$482,$E314,FY16EqPup!N$17:N$482)</f>
        <v>0</v>
      </c>
      <c r="L314" s="88">
        <f>SUMIF(FY16Finv06!$E$17:$E$483,$E314,FY16Finv06!$Y$17:$Y$483)</f>
        <v>0</v>
      </c>
      <c r="M314" s="712">
        <f t="shared" si="17"/>
        <v>0</v>
      </c>
      <c r="N314" s="712">
        <f>IF($I314=0,0,IF($K314&gt;=$K$12,$T$5,IF(VLOOKUP($E314,FY16Finv06!$E$17:$AK$483,22,FALSE)="Exempt",$T$4,IF(OR($A314="U401A",$A314="U401B"),$T$6,IF(AND($I314&gt;0,$L314=0),$T$7,ROUND($M314*$N$12,4))))))</f>
        <v>0</v>
      </c>
      <c r="O314" s="88">
        <f t="shared" si="18"/>
        <v>0</v>
      </c>
      <c r="P314" s="103">
        <v>0</v>
      </c>
      <c r="Q314" s="88">
        <f t="shared" si="19"/>
        <v>0</v>
      </c>
    </row>
    <row r="315" spans="1:17" x14ac:dyDescent="0.2">
      <c r="A315" s="22" t="s">
        <v>325</v>
      </c>
      <c r="B315" s="37" t="s">
        <v>326</v>
      </c>
      <c r="C315" s="38" t="s">
        <v>325</v>
      </c>
      <c r="D315" s="24" t="s">
        <v>326</v>
      </c>
      <c r="E315" s="39" t="s">
        <v>327</v>
      </c>
      <c r="F315" s="40" t="s">
        <v>177</v>
      </c>
      <c r="G315" s="758">
        <v>19</v>
      </c>
      <c r="H315" s="745"/>
      <c r="I315" s="103">
        <v>0</v>
      </c>
      <c r="J315" s="103">
        <f>SUMIF(FY16EqPup!$E$17:$E$482,$E315,FY16EqPup!M$17:M$482)</f>
        <v>0</v>
      </c>
      <c r="K315" s="276">
        <f>SUMIF(FY16EqPup!$E$17:$E$482,$E315,FY16EqPup!N$17:N$482)</f>
        <v>0</v>
      </c>
      <c r="L315" s="88">
        <f>SUMIF(FY16Finv06!$E$17:$E$483,$E315,FY16Finv06!$Y$17:$Y$483)</f>
        <v>0</v>
      </c>
      <c r="M315" s="712">
        <f t="shared" si="17"/>
        <v>0</v>
      </c>
      <c r="N315" s="712">
        <f>IF($I315=0,0,IF($K315&gt;=$K$12,$T$5,IF(VLOOKUP($E315,FY16Finv06!$E$17:$AK$483,22,FALSE)="Exempt",$T$4,IF(OR($A315="U401A",$A315="U401B"),$T$6,IF(AND($I315&gt;0,$L315=0),$T$7,ROUND($M315*$N$12,4))))))</f>
        <v>0</v>
      </c>
      <c r="O315" s="88">
        <f t="shared" si="18"/>
        <v>0</v>
      </c>
      <c r="P315" s="103">
        <v>0</v>
      </c>
      <c r="Q315" s="88">
        <f t="shared" si="19"/>
        <v>0</v>
      </c>
    </row>
    <row r="316" spans="1:17" x14ac:dyDescent="0.2">
      <c r="A316" s="22" t="s">
        <v>794</v>
      </c>
      <c r="B316" s="37" t="s">
        <v>795</v>
      </c>
      <c r="C316" s="38" t="s">
        <v>794</v>
      </c>
      <c r="D316" s="24" t="s">
        <v>795</v>
      </c>
      <c r="E316" s="39" t="s">
        <v>796</v>
      </c>
      <c r="F316" s="40" t="s">
        <v>131</v>
      </c>
      <c r="G316" s="758">
        <v>49</v>
      </c>
      <c r="H316" s="745"/>
      <c r="I316" s="103">
        <v>1</v>
      </c>
      <c r="J316" s="103">
        <f>SUMIF(FY16EqPup!$E$17:$E$482,$E316,FY16EqPup!M$17:M$482)</f>
        <v>0</v>
      </c>
      <c r="K316" s="276">
        <f>SUMIF(FY16EqPup!$E$17:$E$482,$E316,FY16EqPup!N$17:N$482)</f>
        <v>1</v>
      </c>
      <c r="L316" s="88">
        <f>SUMIF(FY16Finv06!$E$17:$E$483,$E316,FY16Finv06!$Y$17:$Y$483)</f>
        <v>0</v>
      </c>
      <c r="M316" s="712">
        <f t="shared" si="17"/>
        <v>0</v>
      </c>
      <c r="N316" s="712" t="str">
        <f>IF($I316=0,0,IF($K316&gt;=$K$12,$T$5,IF(VLOOKUP($E316,FY16Finv06!$E$17:$AK$483,22,FALSE)="Exempt",$T$4,IF(OR($A316="U401A",$A316="U401B"),$T$6,IF(AND($I316&gt;0,$L316=0),$T$7,ROUND($M316*$N$12,4))))))</f>
        <v>Missing budget</v>
      </c>
      <c r="O316" s="88" t="str">
        <f t="shared" si="18"/>
        <v>na</v>
      </c>
      <c r="P316" s="103">
        <v>0</v>
      </c>
      <c r="Q316" s="88" t="str">
        <f t="shared" si="19"/>
        <v>na</v>
      </c>
    </row>
    <row r="317" spans="1:17" x14ac:dyDescent="0.2">
      <c r="A317" s="22" t="s">
        <v>328</v>
      </c>
      <c r="B317" s="37" t="s">
        <v>329</v>
      </c>
      <c r="C317" s="38" t="s">
        <v>328</v>
      </c>
      <c r="D317" s="24" t="s">
        <v>329</v>
      </c>
      <c r="E317" s="39" t="s">
        <v>330</v>
      </c>
      <c r="F317" s="40" t="s">
        <v>177</v>
      </c>
      <c r="G317" s="758">
        <v>19</v>
      </c>
      <c r="H317" s="745"/>
      <c r="I317" s="103">
        <v>0</v>
      </c>
      <c r="J317" s="103">
        <f>SUMIF(FY16EqPup!$E$17:$E$482,$E317,FY16EqPup!M$17:M$482)</f>
        <v>0</v>
      </c>
      <c r="K317" s="276">
        <f>SUMIF(FY16EqPup!$E$17:$E$482,$E317,FY16EqPup!N$17:N$482)</f>
        <v>0</v>
      </c>
      <c r="L317" s="88">
        <f>SUMIF(FY16Finv06!$E$17:$E$483,$E317,FY16Finv06!$Y$17:$Y$483)</f>
        <v>0</v>
      </c>
      <c r="M317" s="712">
        <f t="shared" si="17"/>
        <v>0</v>
      </c>
      <c r="N317" s="712">
        <f>IF($I317=0,0,IF($K317&gt;=$K$12,$T$5,IF(VLOOKUP($E317,FY16Finv06!$E$17:$AK$483,22,FALSE)="Exempt",$T$4,IF(OR($A317="U401A",$A317="U401B"),$T$6,IF(AND($I317&gt;0,$L317=0),$T$7,ROUND($M317*$N$12,4))))))</f>
        <v>0</v>
      </c>
      <c r="O317" s="88">
        <f t="shared" si="18"/>
        <v>0</v>
      </c>
      <c r="P317" s="103">
        <v>0</v>
      </c>
      <c r="Q317" s="88">
        <f t="shared" si="19"/>
        <v>0</v>
      </c>
    </row>
    <row r="318" spans="1:17" ht="13.5" thickBot="1" x14ac:dyDescent="0.25">
      <c r="A318" s="22" t="s">
        <v>331</v>
      </c>
      <c r="B318" s="37" t="s">
        <v>332</v>
      </c>
      <c r="C318" s="38" t="s">
        <v>331</v>
      </c>
      <c r="D318" s="24" t="s">
        <v>332</v>
      </c>
      <c r="E318" s="39" t="s">
        <v>333</v>
      </c>
      <c r="F318" s="40" t="s">
        <v>177</v>
      </c>
      <c r="G318" s="758">
        <v>19</v>
      </c>
      <c r="H318" s="745"/>
      <c r="I318" s="103">
        <v>0</v>
      </c>
      <c r="J318" s="103">
        <f>SUMIF(FY16EqPup!$E$17:$E$482,$E318,FY16EqPup!M$17:M$482)</f>
        <v>0</v>
      </c>
      <c r="K318" s="276">
        <f>SUMIF(FY16EqPup!$E$17:$E$482,$E318,FY16EqPup!N$17:N$482)</f>
        <v>0</v>
      </c>
      <c r="L318" s="88">
        <f>SUMIF(FY16Finv06!$E$17:$E$483,$E318,FY16Finv06!$Y$17:$Y$483)</f>
        <v>0</v>
      </c>
      <c r="M318" s="712">
        <f t="shared" si="17"/>
        <v>0</v>
      </c>
      <c r="N318" s="712">
        <f>IF($I318=0,0,IF($K318&gt;=$K$12,$T$5,IF(VLOOKUP($E318,FY16Finv06!$E$17:$AK$483,22,FALSE)="Exempt",$T$4,IF(OR($A318="U401A",$A318="U401B"),$T$6,IF(AND($I318&gt;0,$L318=0),$T$7,ROUND($M318*$N$12,4))))))</f>
        <v>0</v>
      </c>
      <c r="O318" s="88">
        <f t="shared" si="18"/>
        <v>0</v>
      </c>
      <c r="P318" s="103">
        <v>0</v>
      </c>
      <c r="Q318" s="88">
        <f t="shared" si="19"/>
        <v>0</v>
      </c>
    </row>
    <row r="319" spans="1:17" ht="14.25" thickTop="1" thickBot="1" x14ac:dyDescent="0.25">
      <c r="A319" s="81" t="s">
        <v>929</v>
      </c>
      <c r="B319" s="82" t="s">
        <v>930</v>
      </c>
      <c r="C319" s="82"/>
      <c r="D319" s="82"/>
      <c r="E319" s="83" t="s">
        <v>931</v>
      </c>
      <c r="F319" s="82"/>
      <c r="G319" s="764">
        <v>999</v>
      </c>
      <c r="H319" s="749">
        <v>32</v>
      </c>
      <c r="I319" s="108">
        <f>SUM(I17:I318)</f>
        <v>89163.229999999967</v>
      </c>
      <c r="J319" s="108">
        <f>SUM(J17:J318)</f>
        <v>640.0700000000013</v>
      </c>
      <c r="K319" s="281">
        <f>SUMIF(FY16EqPup!$E$17:$E$483,$E319,FY16EqPup!N$17:N$483)</f>
        <v>1.0069999999999999</v>
      </c>
      <c r="L319" s="93">
        <f>SUMIF(FY16Finv06!$E$17:$E$483,$E319,FY16Finv06!$Y$17:$Y$483)</f>
        <v>14095.560000000001</v>
      </c>
      <c r="M319" s="720">
        <f t="shared" si="17"/>
        <v>0.3614</v>
      </c>
      <c r="N319" s="720">
        <f>IF($I319=0,0,IF($K319&gt;=$K$12,$T$5,IF(VLOOKUP($E319,FY16Finv06!$E$17:$AK$483,22,FALSE)="Exempt",$T$4,IF(OR($A319="U401A",$A319="U401B"),$T$6,IF(AND($I319&gt;0,$L319=0),$T$7,ROUND($M319*$N$12,4))))))</f>
        <v>1.9900000000000001E-2</v>
      </c>
      <c r="O319" s="93">
        <f t="shared" si="18"/>
        <v>280.5</v>
      </c>
      <c r="P319" s="108">
        <v>14423.79</v>
      </c>
      <c r="Q319" s="93">
        <f t="shared" si="19"/>
        <v>14704.29</v>
      </c>
    </row>
    <row r="320" spans="1:17" ht="13.5" thickTop="1" x14ac:dyDescent="0.2">
      <c r="E320" s="86"/>
      <c r="I320" s="3"/>
      <c r="J320" s="3"/>
      <c r="K320" s="3"/>
      <c r="L320" s="2"/>
      <c r="M320" s="2"/>
      <c r="N320" s="2"/>
      <c r="O320" s="2"/>
      <c r="P320" s="3"/>
      <c r="Q320" s="2"/>
    </row>
    <row r="321" spans="5:18" s="2" customFormat="1" x14ac:dyDescent="0.2">
      <c r="E321" s="86"/>
      <c r="F321" s="1"/>
      <c r="G321" s="87"/>
      <c r="H321" s="750"/>
      <c r="I321" s="87"/>
      <c r="J321" s="87"/>
      <c r="K321" s="87"/>
      <c r="L321" s="1"/>
      <c r="M321" s="1"/>
      <c r="N321" s="1"/>
      <c r="O321" s="1"/>
      <c r="P321" s="87"/>
      <c r="Q321" s="1"/>
      <c r="R321"/>
    </row>
    <row r="322" spans="5:18" s="2" customFormat="1" x14ac:dyDescent="0.2">
      <c r="E322" s="86"/>
      <c r="F322" s="1"/>
      <c r="G322" s="87"/>
      <c r="H322" s="750"/>
      <c r="I322" s="3"/>
      <c r="J322" s="3"/>
      <c r="K322" s="3"/>
      <c r="P322" s="3"/>
      <c r="R322"/>
    </row>
    <row r="323" spans="5:18" s="2" customFormat="1" x14ac:dyDescent="0.2">
      <c r="E323" s="86"/>
      <c r="F323" s="1"/>
      <c r="G323" s="87"/>
      <c r="H323" s="750"/>
      <c r="I323" s="87"/>
      <c r="J323" s="87"/>
      <c r="K323" s="87"/>
      <c r="L323" s="1"/>
      <c r="M323" s="1"/>
      <c r="N323" s="1"/>
      <c r="O323" s="1"/>
      <c r="P323" s="87"/>
      <c r="Q323" s="1"/>
      <c r="R323"/>
    </row>
    <row r="324" spans="5:18" s="2" customFormat="1" x14ac:dyDescent="0.2">
      <c r="E324" s="86"/>
      <c r="F324" s="1"/>
      <c r="G324" s="87"/>
      <c r="H324" s="750"/>
      <c r="I324" s="87"/>
      <c r="J324" s="87"/>
      <c r="K324" s="87"/>
      <c r="L324" s="1"/>
      <c r="M324" s="1"/>
      <c r="N324" s="1"/>
      <c r="O324" s="1"/>
      <c r="P324" s="87"/>
      <c r="Q324" s="1"/>
      <c r="R324"/>
    </row>
    <row r="325" spans="5:18" s="2" customFormat="1" x14ac:dyDescent="0.2">
      <c r="E325" s="86"/>
      <c r="F325" s="1"/>
      <c r="G325" s="87"/>
      <c r="H325" s="750"/>
      <c r="I325" s="87"/>
      <c r="J325" s="87"/>
      <c r="K325" s="87"/>
      <c r="L325" s="1"/>
      <c r="M325" s="1"/>
      <c r="N325" s="1"/>
      <c r="O325" s="1"/>
      <c r="P325" s="87"/>
      <c r="Q325" s="1"/>
      <c r="R325"/>
    </row>
    <row r="326" spans="5:18" s="2" customFormat="1" x14ac:dyDescent="0.2">
      <c r="E326" s="86"/>
      <c r="F326" s="1"/>
      <c r="G326" s="87"/>
      <c r="H326" s="750"/>
      <c r="I326" s="87"/>
      <c r="J326" s="87"/>
      <c r="K326" s="87"/>
      <c r="L326" s="1"/>
      <c r="M326" s="1"/>
      <c r="N326" s="1"/>
      <c r="O326" s="1"/>
      <c r="P326" s="87"/>
      <c r="Q326" s="1"/>
      <c r="R326"/>
    </row>
    <row r="327" spans="5:18" s="2" customFormat="1" x14ac:dyDescent="0.2">
      <c r="E327" s="86"/>
      <c r="F327" s="1"/>
      <c r="G327" s="87"/>
      <c r="H327" s="750"/>
      <c r="I327" s="87"/>
      <c r="J327" s="87"/>
      <c r="K327" s="87"/>
      <c r="L327" s="1"/>
      <c r="M327" s="1"/>
      <c r="N327" s="1"/>
      <c r="O327" s="1"/>
      <c r="P327" s="87"/>
      <c r="Q327" s="1"/>
      <c r="R327"/>
    </row>
    <row r="328" spans="5:18" s="2" customFormat="1" x14ac:dyDescent="0.2">
      <c r="E328" s="86"/>
      <c r="F328" s="1"/>
      <c r="G328" s="87"/>
      <c r="H328" s="750"/>
      <c r="I328" s="87"/>
      <c r="J328" s="87"/>
      <c r="K328" s="87"/>
      <c r="L328" s="1"/>
      <c r="M328" s="1"/>
      <c r="N328" s="1"/>
      <c r="O328" s="1"/>
      <c r="P328" s="87"/>
      <c r="Q328" s="1"/>
      <c r="R328"/>
    </row>
    <row r="329" spans="5:18" s="2" customFormat="1" x14ac:dyDescent="0.2">
      <c r="E329" s="86"/>
      <c r="F329" s="1"/>
      <c r="G329" s="87"/>
      <c r="H329" s="750"/>
      <c r="I329" s="87"/>
      <c r="J329" s="87"/>
      <c r="K329" s="87"/>
      <c r="L329" s="1"/>
      <c r="M329" s="1"/>
      <c r="N329" s="1"/>
      <c r="O329" s="1"/>
      <c r="P329" s="87"/>
      <c r="Q329" s="1"/>
      <c r="R329"/>
    </row>
    <row r="330" spans="5:18" s="2" customFormat="1" x14ac:dyDescent="0.2">
      <c r="E330" s="86"/>
      <c r="F330" s="1"/>
      <c r="G330" s="87"/>
      <c r="H330" s="750"/>
      <c r="I330" s="87"/>
      <c r="J330" s="87"/>
      <c r="K330" s="87"/>
      <c r="L330" s="1"/>
      <c r="M330" s="1"/>
      <c r="N330" s="1"/>
      <c r="O330" s="1"/>
      <c r="P330" s="87"/>
      <c r="Q330" s="1"/>
      <c r="R330"/>
    </row>
    <row r="331" spans="5:18" s="2" customFormat="1" x14ac:dyDescent="0.2">
      <c r="E331" s="86"/>
      <c r="F331" s="1"/>
      <c r="G331" s="87"/>
      <c r="H331" s="750"/>
      <c r="I331" s="87"/>
      <c r="J331" s="87"/>
      <c r="K331" s="87"/>
      <c r="L331" s="1"/>
      <c r="M331" s="1"/>
      <c r="N331" s="1"/>
      <c r="O331" s="1"/>
      <c r="P331" s="87"/>
      <c r="Q331" s="1"/>
      <c r="R331"/>
    </row>
    <row r="332" spans="5:18" s="2" customFormat="1" x14ac:dyDescent="0.2">
      <c r="E332" s="86"/>
      <c r="F332" s="1"/>
      <c r="G332" s="87"/>
      <c r="H332" s="750"/>
      <c r="I332" s="87"/>
      <c r="J332" s="87"/>
      <c r="K332" s="87"/>
      <c r="L332" s="1"/>
      <c r="M332" s="1"/>
      <c r="N332" s="1"/>
      <c r="O332" s="1"/>
      <c r="P332" s="87"/>
      <c r="Q332" s="1"/>
      <c r="R332"/>
    </row>
    <row r="333" spans="5:18" s="2" customFormat="1" x14ac:dyDescent="0.2">
      <c r="E333" s="86"/>
      <c r="F333" s="1"/>
      <c r="G333" s="87"/>
      <c r="H333" s="750"/>
      <c r="I333" s="87"/>
      <c r="J333" s="87"/>
      <c r="K333" s="87"/>
      <c r="L333" s="1"/>
      <c r="M333" s="1"/>
      <c r="N333" s="1"/>
      <c r="O333" s="1"/>
      <c r="P333" s="87"/>
      <c r="Q333" s="1"/>
      <c r="R333"/>
    </row>
    <row r="334" spans="5:18" s="2" customFormat="1" x14ac:dyDescent="0.2">
      <c r="E334" s="86"/>
      <c r="F334" s="1"/>
      <c r="G334" s="87"/>
      <c r="H334" s="750"/>
      <c r="I334" s="87"/>
      <c r="J334" s="87"/>
      <c r="K334" s="87"/>
      <c r="L334" s="1"/>
      <c r="M334" s="1"/>
      <c r="N334" s="1"/>
      <c r="O334" s="1"/>
      <c r="P334" s="87"/>
      <c r="Q334" s="1"/>
      <c r="R334"/>
    </row>
    <row r="335" spans="5:18" s="2" customFormat="1" x14ac:dyDescent="0.2">
      <c r="E335" s="86"/>
      <c r="F335" s="1"/>
      <c r="G335" s="87"/>
      <c r="H335" s="750"/>
      <c r="I335" s="87"/>
      <c r="J335" s="87"/>
      <c r="K335" s="87"/>
      <c r="L335" s="1"/>
      <c r="M335" s="1"/>
      <c r="N335" s="1"/>
      <c r="O335" s="1"/>
      <c r="P335" s="87"/>
      <c r="Q335" s="1"/>
      <c r="R335"/>
    </row>
    <row r="336" spans="5:18" s="2" customFormat="1" x14ac:dyDescent="0.2">
      <c r="E336" s="86"/>
      <c r="F336" s="1"/>
      <c r="G336" s="87"/>
      <c r="H336" s="750"/>
      <c r="I336" s="87"/>
      <c r="J336" s="87"/>
      <c r="K336" s="87"/>
      <c r="L336" s="1"/>
      <c r="M336" s="1"/>
      <c r="N336" s="1"/>
      <c r="O336" s="1"/>
      <c r="P336" s="87"/>
      <c r="Q336" s="1"/>
      <c r="R336"/>
    </row>
    <row r="337" spans="5:18" s="2" customFormat="1" x14ac:dyDescent="0.2">
      <c r="E337" s="86"/>
      <c r="G337" s="3"/>
      <c r="H337" s="751"/>
      <c r="I337" s="3"/>
      <c r="J337" s="3"/>
      <c r="K337" s="3"/>
      <c r="P337" s="3"/>
      <c r="R337"/>
    </row>
    <row r="338" spans="5:18" s="2" customFormat="1" x14ac:dyDescent="0.2">
      <c r="E338" s="86"/>
      <c r="G338" s="3"/>
      <c r="H338" s="751"/>
      <c r="I338" s="3"/>
      <c r="J338" s="3"/>
      <c r="K338" s="3"/>
      <c r="P338" s="3"/>
      <c r="R338"/>
    </row>
    <row r="339" spans="5:18" s="2" customFormat="1" x14ac:dyDescent="0.2">
      <c r="E339" s="86"/>
      <c r="G339" s="3"/>
      <c r="H339" s="751"/>
      <c r="I339" s="3"/>
      <c r="J339" s="3"/>
      <c r="K339" s="3"/>
      <c r="P339" s="3"/>
      <c r="R339"/>
    </row>
    <row r="340" spans="5:18" s="2" customFormat="1" x14ac:dyDescent="0.2">
      <c r="E340" s="86"/>
      <c r="G340" s="3"/>
      <c r="H340" s="751"/>
      <c r="I340" s="3"/>
      <c r="J340" s="3"/>
      <c r="K340" s="3"/>
      <c r="P340" s="3"/>
      <c r="R340"/>
    </row>
    <row r="341" spans="5:18" s="2" customFormat="1" x14ac:dyDescent="0.2">
      <c r="E341" s="86"/>
      <c r="G341" s="3"/>
      <c r="H341" s="751"/>
      <c r="I341" s="3"/>
      <c r="J341" s="3"/>
      <c r="K341" s="3"/>
      <c r="P341" s="3"/>
      <c r="R341"/>
    </row>
    <row r="342" spans="5:18" s="2" customFormat="1" x14ac:dyDescent="0.2">
      <c r="E342" s="86"/>
      <c r="G342" s="3"/>
      <c r="H342" s="751"/>
      <c r="I342" s="3"/>
      <c r="J342" s="3"/>
      <c r="K342" s="3"/>
      <c r="P342" s="3"/>
      <c r="R342"/>
    </row>
    <row r="343" spans="5:18" s="2" customFormat="1" x14ac:dyDescent="0.2">
      <c r="E343" s="86"/>
      <c r="G343" s="3"/>
      <c r="H343" s="751"/>
      <c r="I343" s="3"/>
      <c r="J343" s="3"/>
      <c r="K343" s="3"/>
      <c r="P343" s="3"/>
      <c r="R343"/>
    </row>
    <row r="344" spans="5:18" s="2" customFormat="1" x14ac:dyDescent="0.2">
      <c r="E344" s="86"/>
      <c r="G344" s="3"/>
      <c r="H344" s="751"/>
      <c r="I344" s="3"/>
      <c r="J344" s="3"/>
      <c r="K344" s="3"/>
      <c r="P344" s="3"/>
      <c r="R344"/>
    </row>
    <row r="345" spans="5:18" s="2" customFormat="1" x14ac:dyDescent="0.2">
      <c r="E345" s="86"/>
      <c r="G345" s="3"/>
      <c r="H345" s="751"/>
      <c r="I345" s="3"/>
      <c r="J345" s="3"/>
      <c r="K345" s="3"/>
      <c r="P345" s="3"/>
      <c r="R345"/>
    </row>
    <row r="346" spans="5:18" s="2" customFormat="1" x14ac:dyDescent="0.2">
      <c r="E346" s="86"/>
      <c r="G346" s="3"/>
      <c r="H346" s="751"/>
      <c r="I346" s="3"/>
      <c r="J346" s="3"/>
      <c r="K346" s="3"/>
      <c r="P346" s="3"/>
      <c r="R346"/>
    </row>
    <row r="347" spans="5:18" s="2" customFormat="1" x14ac:dyDescent="0.2">
      <c r="E347" s="86"/>
      <c r="G347" s="3"/>
      <c r="H347" s="751"/>
      <c r="I347" s="3"/>
      <c r="J347" s="3"/>
      <c r="K347" s="3"/>
      <c r="P347" s="3"/>
      <c r="R347"/>
    </row>
    <row r="348" spans="5:18" s="2" customFormat="1" x14ac:dyDescent="0.2">
      <c r="E348" s="86"/>
      <c r="G348" s="3"/>
      <c r="H348" s="751"/>
      <c r="I348" s="3"/>
      <c r="J348" s="3"/>
      <c r="K348" s="3"/>
      <c r="P348" s="3"/>
      <c r="R348"/>
    </row>
    <row r="349" spans="5:18" s="2" customFormat="1" x14ac:dyDescent="0.2">
      <c r="E349" s="86"/>
      <c r="G349" s="3"/>
      <c r="H349" s="751"/>
      <c r="I349" s="3"/>
      <c r="J349" s="3"/>
      <c r="K349" s="3"/>
      <c r="P349" s="3"/>
      <c r="R349"/>
    </row>
    <row r="350" spans="5:18" s="2" customFormat="1" x14ac:dyDescent="0.2">
      <c r="E350" s="86"/>
      <c r="G350" s="3"/>
      <c r="H350" s="751"/>
      <c r="I350" s="3"/>
      <c r="J350" s="3"/>
      <c r="K350" s="3"/>
      <c r="P350" s="3"/>
      <c r="R350"/>
    </row>
    <row r="351" spans="5:18" s="2" customFormat="1" x14ac:dyDescent="0.2">
      <c r="E351" s="86"/>
      <c r="G351" s="3"/>
      <c r="H351" s="751"/>
      <c r="I351" s="3"/>
      <c r="J351" s="3"/>
      <c r="K351" s="3"/>
      <c r="P351" s="3"/>
      <c r="R351"/>
    </row>
    <row r="352" spans="5:18" s="2" customFormat="1" x14ac:dyDescent="0.2">
      <c r="E352" s="86"/>
      <c r="G352" s="3"/>
      <c r="H352" s="751"/>
      <c r="I352" s="3"/>
      <c r="J352" s="3"/>
      <c r="K352" s="3"/>
      <c r="P352" s="3"/>
      <c r="R352"/>
    </row>
    <row r="353" spans="5:18" s="2" customFormat="1" x14ac:dyDescent="0.2">
      <c r="E353" s="86"/>
      <c r="G353" s="3"/>
      <c r="H353" s="751"/>
      <c r="I353" s="3"/>
      <c r="J353" s="3"/>
      <c r="K353" s="3"/>
      <c r="P353" s="3"/>
      <c r="R353"/>
    </row>
    <row r="354" spans="5:18" s="2" customFormat="1" x14ac:dyDescent="0.2">
      <c r="E354" s="86"/>
      <c r="G354" s="3"/>
      <c r="H354" s="751"/>
      <c r="I354" s="3"/>
      <c r="J354" s="3"/>
      <c r="K354" s="3"/>
      <c r="P354" s="3"/>
      <c r="R354"/>
    </row>
    <row r="355" spans="5:18" s="2" customFormat="1" x14ac:dyDescent="0.2">
      <c r="E355" s="86"/>
      <c r="G355" s="3"/>
      <c r="H355" s="751"/>
      <c r="I355" s="3"/>
      <c r="J355" s="3"/>
      <c r="K355" s="3"/>
      <c r="P355" s="3"/>
      <c r="R355"/>
    </row>
    <row r="356" spans="5:18" s="2" customFormat="1" x14ac:dyDescent="0.2">
      <c r="E356" s="86"/>
      <c r="G356" s="3"/>
      <c r="H356" s="751"/>
      <c r="I356" s="3"/>
      <c r="J356" s="3"/>
      <c r="K356" s="3"/>
      <c r="P356" s="3"/>
      <c r="R356"/>
    </row>
    <row r="357" spans="5:18" s="2" customFormat="1" x14ac:dyDescent="0.2">
      <c r="E357" s="86"/>
      <c r="G357" s="3"/>
      <c r="H357" s="751"/>
      <c r="I357" s="3"/>
      <c r="J357" s="3"/>
      <c r="K357" s="3"/>
      <c r="P357" s="3"/>
      <c r="R357"/>
    </row>
    <row r="358" spans="5:18" s="2" customFormat="1" x14ac:dyDescent="0.2">
      <c r="E358" s="86"/>
      <c r="G358" s="3"/>
      <c r="H358" s="751"/>
      <c r="I358" s="3"/>
      <c r="J358" s="3"/>
      <c r="K358" s="3"/>
      <c r="P358" s="3"/>
      <c r="R358"/>
    </row>
    <row r="359" spans="5:18" s="2" customFormat="1" x14ac:dyDescent="0.2">
      <c r="E359" s="86"/>
      <c r="G359" s="3"/>
      <c r="H359" s="751"/>
      <c r="I359" s="3"/>
      <c r="J359" s="3"/>
      <c r="K359" s="3"/>
      <c r="P359" s="3"/>
      <c r="R359"/>
    </row>
    <row r="360" spans="5:18" s="2" customFormat="1" x14ac:dyDescent="0.2">
      <c r="E360" s="86"/>
      <c r="G360" s="3"/>
      <c r="H360" s="751"/>
      <c r="I360" s="3"/>
      <c r="J360" s="3"/>
      <c r="K360" s="3"/>
      <c r="P360" s="3"/>
      <c r="R360"/>
    </row>
    <row r="361" spans="5:18" s="2" customFormat="1" x14ac:dyDescent="0.2">
      <c r="E361" s="86"/>
      <c r="G361" s="3"/>
      <c r="H361" s="751"/>
      <c r="I361" s="3"/>
      <c r="J361" s="3"/>
      <c r="K361" s="3"/>
      <c r="P361" s="3"/>
      <c r="R361"/>
    </row>
    <row r="362" spans="5:18" s="2" customFormat="1" x14ac:dyDescent="0.2">
      <c r="E362" s="86"/>
      <c r="G362" s="3"/>
      <c r="H362" s="751"/>
      <c r="I362" s="3"/>
      <c r="J362" s="3"/>
      <c r="K362" s="3"/>
      <c r="P362" s="3"/>
      <c r="R362"/>
    </row>
    <row r="363" spans="5:18" s="2" customFormat="1" x14ac:dyDescent="0.2">
      <c r="E363" s="86"/>
      <c r="G363" s="3"/>
      <c r="H363" s="751"/>
      <c r="I363" s="3"/>
      <c r="J363" s="3"/>
      <c r="K363" s="3"/>
      <c r="P363" s="3"/>
      <c r="R363"/>
    </row>
    <row r="364" spans="5:18" s="2" customFormat="1" x14ac:dyDescent="0.2">
      <c r="E364" s="86"/>
      <c r="G364" s="3"/>
      <c r="H364" s="751"/>
      <c r="I364" s="3"/>
      <c r="J364" s="3"/>
      <c r="K364" s="3"/>
      <c r="P364" s="3"/>
      <c r="R364"/>
    </row>
    <row r="365" spans="5:18" s="2" customFormat="1" x14ac:dyDescent="0.2">
      <c r="E365" s="86"/>
      <c r="G365" s="3"/>
      <c r="H365" s="751"/>
      <c r="I365" s="3"/>
      <c r="J365" s="3"/>
      <c r="K365" s="3"/>
      <c r="P365" s="3"/>
      <c r="R365"/>
    </row>
    <row r="366" spans="5:18" s="2" customFormat="1" x14ac:dyDescent="0.2">
      <c r="E366" s="86"/>
      <c r="G366" s="3"/>
      <c r="H366" s="751"/>
      <c r="I366" s="3"/>
      <c r="J366" s="3"/>
      <c r="K366" s="3"/>
      <c r="P366" s="3"/>
      <c r="R366"/>
    </row>
    <row r="367" spans="5:18" s="2" customFormat="1" x14ac:dyDescent="0.2">
      <c r="E367" s="86"/>
      <c r="G367" s="3"/>
      <c r="H367" s="751"/>
      <c r="I367" s="3"/>
      <c r="J367" s="3"/>
      <c r="K367" s="3"/>
      <c r="P367" s="3"/>
      <c r="R367"/>
    </row>
    <row r="368" spans="5:18" s="2" customFormat="1" x14ac:dyDescent="0.2">
      <c r="E368" s="86"/>
      <c r="G368" s="3"/>
      <c r="H368" s="751"/>
      <c r="I368" s="3"/>
      <c r="J368" s="3"/>
      <c r="K368" s="3"/>
      <c r="P368" s="3"/>
      <c r="R368"/>
    </row>
    <row r="369" spans="5:18" s="2" customFormat="1" x14ac:dyDescent="0.2">
      <c r="E369" s="86"/>
      <c r="G369" s="3"/>
      <c r="H369" s="751"/>
      <c r="I369" s="3"/>
      <c r="J369" s="3"/>
      <c r="K369" s="3"/>
      <c r="P369" s="3"/>
      <c r="R369"/>
    </row>
    <row r="370" spans="5:18" s="2" customFormat="1" x14ac:dyDescent="0.2">
      <c r="E370" s="86"/>
      <c r="G370" s="3"/>
      <c r="H370" s="751"/>
      <c r="I370" s="3"/>
      <c r="J370" s="3"/>
      <c r="K370" s="3"/>
      <c r="P370" s="3"/>
      <c r="R370"/>
    </row>
    <row r="371" spans="5:18" s="2" customFormat="1" x14ac:dyDescent="0.2">
      <c r="E371" s="86"/>
      <c r="G371" s="3"/>
      <c r="H371" s="751"/>
      <c r="I371" s="3"/>
      <c r="J371" s="3"/>
      <c r="K371" s="3"/>
      <c r="P371" s="3"/>
      <c r="R371"/>
    </row>
    <row r="372" spans="5:18" s="2" customFormat="1" x14ac:dyDescent="0.2">
      <c r="E372" s="86"/>
      <c r="G372" s="3"/>
      <c r="H372" s="751"/>
      <c r="I372" s="3"/>
      <c r="J372" s="3"/>
      <c r="K372" s="3"/>
      <c r="P372" s="3"/>
      <c r="R372"/>
    </row>
    <row r="373" spans="5:18" s="2" customFormat="1" x14ac:dyDescent="0.2">
      <c r="E373" s="86"/>
      <c r="G373" s="3"/>
      <c r="H373" s="751"/>
      <c r="I373" s="3"/>
      <c r="J373" s="3"/>
      <c r="K373" s="3"/>
      <c r="P373" s="3"/>
      <c r="R373"/>
    </row>
    <row r="374" spans="5:18" s="2" customFormat="1" x14ac:dyDescent="0.2">
      <c r="E374" s="86"/>
      <c r="G374" s="3"/>
      <c r="H374" s="751"/>
      <c r="I374" s="3"/>
      <c r="J374" s="3"/>
      <c r="K374" s="3"/>
      <c r="P374" s="3"/>
      <c r="R374"/>
    </row>
    <row r="375" spans="5:18" s="2" customFormat="1" x14ac:dyDescent="0.2">
      <c r="E375" s="86"/>
      <c r="G375" s="3"/>
      <c r="H375" s="751"/>
      <c r="I375" s="3"/>
      <c r="J375" s="3"/>
      <c r="K375" s="3"/>
      <c r="P375" s="3"/>
      <c r="R375"/>
    </row>
    <row r="376" spans="5:18" s="2" customFormat="1" x14ac:dyDescent="0.2">
      <c r="E376" s="86"/>
      <c r="G376" s="3"/>
      <c r="H376" s="751"/>
      <c r="I376" s="3"/>
      <c r="J376" s="3"/>
      <c r="K376" s="3"/>
      <c r="P376" s="3"/>
      <c r="R376"/>
    </row>
    <row r="377" spans="5:18" s="2" customFormat="1" x14ac:dyDescent="0.2">
      <c r="E377" s="86"/>
      <c r="G377" s="3"/>
      <c r="H377" s="751"/>
      <c r="I377" s="3"/>
      <c r="J377" s="3"/>
      <c r="K377" s="3"/>
      <c r="P377" s="3"/>
      <c r="R377"/>
    </row>
    <row r="378" spans="5:18" s="2" customFormat="1" x14ac:dyDescent="0.2">
      <c r="E378" s="86"/>
      <c r="G378" s="3"/>
      <c r="H378" s="751"/>
      <c r="I378" s="3"/>
      <c r="J378" s="3"/>
      <c r="K378" s="3"/>
      <c r="P378" s="3"/>
      <c r="R378"/>
    </row>
    <row r="379" spans="5:18" s="2" customFormat="1" x14ac:dyDescent="0.2">
      <c r="E379" s="86"/>
      <c r="G379" s="3"/>
      <c r="H379" s="751"/>
      <c r="I379" s="3"/>
      <c r="J379" s="3"/>
      <c r="K379" s="3"/>
      <c r="P379" s="3"/>
      <c r="R379"/>
    </row>
    <row r="380" spans="5:18" s="2" customFormat="1" x14ac:dyDescent="0.2">
      <c r="E380" s="86"/>
      <c r="G380" s="3"/>
      <c r="H380" s="751"/>
      <c r="I380" s="3"/>
      <c r="J380" s="3"/>
      <c r="K380" s="3"/>
      <c r="P380" s="3"/>
      <c r="R380"/>
    </row>
    <row r="381" spans="5:18" s="2" customFormat="1" x14ac:dyDescent="0.2">
      <c r="E381" s="86"/>
      <c r="G381" s="3"/>
      <c r="H381" s="751"/>
      <c r="I381" s="3"/>
      <c r="J381" s="3"/>
      <c r="K381" s="3"/>
      <c r="P381" s="3"/>
      <c r="R381"/>
    </row>
    <row r="382" spans="5:18" s="2" customFormat="1" x14ac:dyDescent="0.2">
      <c r="E382" s="86"/>
      <c r="G382" s="3"/>
      <c r="H382" s="751"/>
      <c r="I382" s="3"/>
      <c r="J382" s="3"/>
      <c r="K382" s="3"/>
      <c r="P382" s="3"/>
      <c r="R382"/>
    </row>
    <row r="383" spans="5:18" s="2" customFormat="1" x14ac:dyDescent="0.2">
      <c r="E383" s="86"/>
      <c r="G383" s="3"/>
      <c r="H383" s="751"/>
      <c r="I383" s="3"/>
      <c r="J383" s="3"/>
      <c r="K383" s="3"/>
      <c r="P383" s="3"/>
      <c r="R383"/>
    </row>
    <row r="384" spans="5:18" s="2" customFormat="1" x14ac:dyDescent="0.2">
      <c r="E384" s="86"/>
      <c r="G384" s="3"/>
      <c r="H384" s="751"/>
      <c r="I384" s="3"/>
      <c r="J384" s="3"/>
      <c r="K384" s="3"/>
      <c r="P384" s="3"/>
      <c r="R384"/>
    </row>
    <row r="385" spans="5:18" s="2" customFormat="1" x14ac:dyDescent="0.2">
      <c r="E385" s="86"/>
      <c r="G385" s="3"/>
      <c r="H385" s="751"/>
      <c r="I385" s="3"/>
      <c r="J385" s="3"/>
      <c r="K385" s="3"/>
      <c r="P385" s="3"/>
      <c r="R385"/>
    </row>
    <row r="386" spans="5:18" s="2" customFormat="1" x14ac:dyDescent="0.2">
      <c r="E386" s="86"/>
      <c r="G386" s="3"/>
      <c r="H386" s="751"/>
      <c r="I386" s="3"/>
      <c r="J386" s="3"/>
      <c r="K386" s="3"/>
      <c r="P386" s="3"/>
      <c r="R386"/>
    </row>
    <row r="387" spans="5:18" s="2" customFormat="1" x14ac:dyDescent="0.2">
      <c r="E387" s="86"/>
      <c r="G387" s="3"/>
      <c r="H387" s="751"/>
      <c r="I387" s="3"/>
      <c r="J387" s="3"/>
      <c r="K387" s="3"/>
      <c r="P387" s="3"/>
      <c r="R387"/>
    </row>
    <row r="388" spans="5:18" s="2" customFormat="1" x14ac:dyDescent="0.2">
      <c r="E388" s="86"/>
      <c r="G388" s="3"/>
      <c r="H388" s="751"/>
      <c r="I388" s="3"/>
      <c r="J388" s="3"/>
      <c r="K388" s="3"/>
      <c r="P388" s="3"/>
      <c r="R388"/>
    </row>
    <row r="389" spans="5:18" s="2" customFormat="1" x14ac:dyDescent="0.2">
      <c r="E389" s="86"/>
      <c r="G389" s="3"/>
      <c r="H389" s="751"/>
      <c r="I389" s="3"/>
      <c r="J389" s="3"/>
      <c r="K389" s="3"/>
      <c r="P389" s="3"/>
      <c r="R389"/>
    </row>
    <row r="390" spans="5:18" s="2" customFormat="1" x14ac:dyDescent="0.2">
      <c r="E390" s="86"/>
      <c r="G390" s="3"/>
      <c r="H390" s="751"/>
      <c r="I390" s="3"/>
      <c r="J390" s="3"/>
      <c r="K390" s="3"/>
      <c r="P390" s="3"/>
      <c r="R390"/>
    </row>
    <row r="391" spans="5:18" s="2" customFormat="1" x14ac:dyDescent="0.2">
      <c r="E391" s="86"/>
      <c r="G391" s="3"/>
      <c r="H391" s="751"/>
      <c r="I391" s="3"/>
      <c r="J391" s="3"/>
      <c r="K391" s="3"/>
      <c r="P391" s="3"/>
      <c r="R391"/>
    </row>
    <row r="392" spans="5:18" s="2" customFormat="1" x14ac:dyDescent="0.2">
      <c r="E392" s="86"/>
      <c r="G392" s="3"/>
      <c r="H392" s="751"/>
      <c r="I392" s="3"/>
      <c r="J392" s="3"/>
      <c r="K392" s="3"/>
      <c r="P392" s="3"/>
      <c r="R392"/>
    </row>
    <row r="393" spans="5:18" s="2" customFormat="1" x14ac:dyDescent="0.2">
      <c r="E393" s="86"/>
      <c r="G393" s="3"/>
      <c r="H393" s="751"/>
      <c r="I393" s="3"/>
      <c r="J393" s="3"/>
      <c r="K393" s="3"/>
      <c r="P393" s="3"/>
      <c r="R393"/>
    </row>
    <row r="394" spans="5:18" s="2" customFormat="1" x14ac:dyDescent="0.2">
      <c r="E394" s="86"/>
      <c r="G394" s="3"/>
      <c r="H394" s="751"/>
      <c r="I394" s="3"/>
      <c r="J394" s="3"/>
      <c r="K394" s="3"/>
      <c r="P394" s="3"/>
      <c r="R394"/>
    </row>
    <row r="395" spans="5:18" s="2" customFormat="1" x14ac:dyDescent="0.2">
      <c r="E395" s="86"/>
      <c r="G395" s="3"/>
      <c r="H395" s="751"/>
      <c r="I395" s="3"/>
      <c r="J395" s="3"/>
      <c r="K395" s="3"/>
      <c r="P395" s="3"/>
      <c r="R395"/>
    </row>
    <row r="396" spans="5:18" s="2" customFormat="1" x14ac:dyDescent="0.2">
      <c r="E396" s="86"/>
      <c r="G396" s="3"/>
      <c r="H396" s="751"/>
      <c r="I396" s="3"/>
      <c r="J396" s="3"/>
      <c r="K396" s="3"/>
      <c r="P396" s="3"/>
      <c r="R396"/>
    </row>
    <row r="397" spans="5:18" s="2" customFormat="1" x14ac:dyDescent="0.2">
      <c r="E397" s="86"/>
      <c r="G397" s="3"/>
      <c r="H397" s="751"/>
      <c r="I397" s="3"/>
      <c r="J397" s="3"/>
      <c r="K397" s="3"/>
      <c r="P397" s="3"/>
      <c r="R397"/>
    </row>
    <row r="398" spans="5:18" s="2" customFormat="1" x14ac:dyDescent="0.2">
      <c r="E398" s="86"/>
      <c r="G398" s="3"/>
      <c r="H398" s="751"/>
      <c r="I398" s="3"/>
      <c r="J398" s="3"/>
      <c r="K398" s="3"/>
      <c r="P398" s="3"/>
      <c r="R398"/>
    </row>
    <row r="399" spans="5:18" s="2" customFormat="1" x14ac:dyDescent="0.2">
      <c r="E399" s="86"/>
      <c r="G399" s="3"/>
      <c r="H399" s="751"/>
      <c r="I399" s="3"/>
      <c r="J399" s="3"/>
      <c r="K399" s="3"/>
      <c r="P399" s="3"/>
      <c r="R399"/>
    </row>
    <row r="400" spans="5:18" s="2" customFormat="1" x14ac:dyDescent="0.2">
      <c r="E400" s="86"/>
      <c r="G400" s="3"/>
      <c r="H400" s="751"/>
      <c r="I400" s="3"/>
      <c r="J400" s="3"/>
      <c r="K400" s="3"/>
      <c r="P400" s="3"/>
      <c r="R400"/>
    </row>
    <row r="401" spans="5:18" s="2" customFormat="1" x14ac:dyDescent="0.2">
      <c r="E401" s="86"/>
      <c r="G401" s="3"/>
      <c r="H401" s="751"/>
      <c r="I401" s="3"/>
      <c r="J401" s="3"/>
      <c r="K401" s="3"/>
      <c r="P401" s="3"/>
      <c r="R401"/>
    </row>
    <row r="402" spans="5:18" s="2" customFormat="1" x14ac:dyDescent="0.2">
      <c r="E402" s="86"/>
      <c r="G402" s="3"/>
      <c r="H402" s="751"/>
      <c r="I402" s="3"/>
      <c r="J402" s="3"/>
      <c r="K402" s="3"/>
      <c r="P402" s="3"/>
      <c r="R402"/>
    </row>
    <row r="403" spans="5:18" s="2" customFormat="1" x14ac:dyDescent="0.2">
      <c r="E403" s="86"/>
      <c r="G403" s="3"/>
      <c r="H403" s="751"/>
      <c r="I403" s="3"/>
      <c r="J403" s="3"/>
      <c r="K403" s="3"/>
      <c r="P403" s="3"/>
      <c r="R403"/>
    </row>
    <row r="404" spans="5:18" s="2" customFormat="1" x14ac:dyDescent="0.2">
      <c r="E404" s="86"/>
      <c r="G404" s="3"/>
      <c r="H404" s="751"/>
      <c r="I404" s="3"/>
      <c r="J404" s="3"/>
      <c r="K404" s="3"/>
      <c r="P404" s="3"/>
      <c r="R404"/>
    </row>
    <row r="405" spans="5:18" s="2" customFormat="1" x14ac:dyDescent="0.2">
      <c r="E405" s="86"/>
      <c r="G405" s="3"/>
      <c r="H405" s="751"/>
      <c r="I405" s="3"/>
      <c r="J405" s="3"/>
      <c r="K405" s="3"/>
      <c r="P405" s="3"/>
      <c r="R405"/>
    </row>
    <row r="406" spans="5:18" s="2" customFormat="1" x14ac:dyDescent="0.2">
      <c r="E406" s="86"/>
      <c r="G406" s="3"/>
      <c r="H406" s="751"/>
      <c r="I406" s="3"/>
      <c r="J406" s="3"/>
      <c r="K406" s="3"/>
      <c r="P406" s="3"/>
      <c r="R406"/>
    </row>
    <row r="407" spans="5:18" s="2" customFormat="1" x14ac:dyDescent="0.2">
      <c r="E407" s="86"/>
      <c r="G407" s="3"/>
      <c r="H407" s="751"/>
      <c r="I407" s="3"/>
      <c r="J407" s="3"/>
      <c r="K407" s="3"/>
      <c r="P407" s="3"/>
      <c r="R407"/>
    </row>
    <row r="408" spans="5:18" s="2" customFormat="1" x14ac:dyDescent="0.2">
      <c r="E408" s="86"/>
      <c r="G408" s="3"/>
      <c r="H408" s="751"/>
      <c r="I408" s="3"/>
      <c r="J408" s="3"/>
      <c r="K408" s="3"/>
      <c r="P408" s="3"/>
      <c r="R408"/>
    </row>
    <row r="409" spans="5:18" s="2" customFormat="1" x14ac:dyDescent="0.2">
      <c r="E409" s="86"/>
      <c r="G409" s="3"/>
      <c r="H409" s="751"/>
      <c r="I409" s="3"/>
      <c r="J409" s="3"/>
      <c r="K409" s="3"/>
      <c r="P409" s="3"/>
      <c r="R409"/>
    </row>
    <row r="410" spans="5:18" s="2" customFormat="1" x14ac:dyDescent="0.2">
      <c r="E410" s="86"/>
      <c r="G410" s="3"/>
      <c r="H410" s="751"/>
      <c r="I410" s="3"/>
      <c r="J410" s="3"/>
      <c r="K410" s="3"/>
      <c r="P410" s="3"/>
      <c r="R410"/>
    </row>
    <row r="411" spans="5:18" s="2" customFormat="1" x14ac:dyDescent="0.2">
      <c r="E411" s="86"/>
      <c r="G411" s="3"/>
      <c r="H411" s="751"/>
      <c r="I411" s="3"/>
      <c r="J411" s="3"/>
      <c r="K411" s="3"/>
      <c r="P411" s="3"/>
      <c r="R411"/>
    </row>
    <row r="412" spans="5:18" s="2" customFormat="1" x14ac:dyDescent="0.2">
      <c r="E412" s="86"/>
      <c r="G412" s="3"/>
      <c r="H412" s="751"/>
      <c r="I412" s="3"/>
      <c r="J412" s="3"/>
      <c r="K412" s="3"/>
      <c r="P412" s="3"/>
      <c r="R412"/>
    </row>
    <row r="413" spans="5:18" s="2" customFormat="1" x14ac:dyDescent="0.2">
      <c r="E413" s="86"/>
      <c r="G413" s="3"/>
      <c r="H413" s="751"/>
      <c r="I413" s="3"/>
      <c r="J413" s="3"/>
      <c r="K413" s="3"/>
      <c r="P413" s="3"/>
      <c r="R413"/>
    </row>
    <row r="414" spans="5:18" s="2" customFormat="1" x14ac:dyDescent="0.2">
      <c r="E414" s="86"/>
      <c r="G414" s="3"/>
      <c r="H414" s="751"/>
      <c r="I414" s="3"/>
      <c r="J414" s="3"/>
      <c r="K414" s="3"/>
      <c r="P414" s="3"/>
      <c r="R414"/>
    </row>
    <row r="415" spans="5:18" s="2" customFormat="1" x14ac:dyDescent="0.2">
      <c r="E415" s="86"/>
      <c r="G415" s="3"/>
      <c r="H415" s="751"/>
      <c r="I415" s="3"/>
      <c r="J415" s="3"/>
      <c r="K415" s="3"/>
      <c r="P415" s="3"/>
      <c r="R415"/>
    </row>
    <row r="416" spans="5:18" s="2" customFormat="1" x14ac:dyDescent="0.2">
      <c r="E416" s="86"/>
      <c r="G416" s="3"/>
      <c r="H416" s="751"/>
      <c r="I416" s="3"/>
      <c r="J416" s="3"/>
      <c r="K416" s="3"/>
      <c r="P416" s="3"/>
      <c r="R416"/>
    </row>
    <row r="417" spans="5:18" s="2" customFormat="1" x14ac:dyDescent="0.2">
      <c r="E417" s="86"/>
      <c r="G417" s="3"/>
      <c r="H417" s="751"/>
      <c r="I417" s="3"/>
      <c r="J417" s="3"/>
      <c r="K417" s="3"/>
      <c r="P417" s="3"/>
      <c r="R417"/>
    </row>
    <row r="418" spans="5:18" s="2" customFormat="1" x14ac:dyDescent="0.2">
      <c r="E418" s="86"/>
      <c r="G418" s="3"/>
      <c r="H418" s="751"/>
      <c r="I418" s="3"/>
      <c r="J418" s="3"/>
      <c r="K418" s="3"/>
      <c r="P418" s="3"/>
      <c r="R418"/>
    </row>
    <row r="419" spans="5:18" s="2" customFormat="1" x14ac:dyDescent="0.2">
      <c r="E419" s="86"/>
      <c r="G419" s="3"/>
      <c r="H419" s="751"/>
      <c r="I419" s="3"/>
      <c r="J419" s="3"/>
      <c r="K419" s="3"/>
      <c r="P419" s="3"/>
      <c r="R419"/>
    </row>
    <row r="420" spans="5:18" s="2" customFormat="1" x14ac:dyDescent="0.2">
      <c r="E420" s="86"/>
      <c r="G420" s="3"/>
      <c r="H420" s="751"/>
      <c r="I420" s="3"/>
      <c r="J420" s="3"/>
      <c r="K420" s="3"/>
      <c r="P420" s="3"/>
      <c r="R420"/>
    </row>
    <row r="421" spans="5:18" s="2" customFormat="1" x14ac:dyDescent="0.2">
      <c r="E421" s="86"/>
      <c r="G421" s="3"/>
      <c r="H421" s="751"/>
      <c r="I421" s="3"/>
      <c r="J421" s="3"/>
      <c r="K421" s="3"/>
      <c r="P421" s="3"/>
      <c r="R421"/>
    </row>
    <row r="422" spans="5:18" s="2" customFormat="1" x14ac:dyDescent="0.2">
      <c r="E422" s="86"/>
      <c r="G422" s="3"/>
      <c r="H422" s="751"/>
      <c r="I422" s="3"/>
      <c r="J422" s="3"/>
      <c r="K422" s="3"/>
      <c r="P422" s="3"/>
      <c r="R422"/>
    </row>
    <row r="423" spans="5:18" s="2" customFormat="1" x14ac:dyDescent="0.2">
      <c r="E423" s="86"/>
      <c r="G423" s="3"/>
      <c r="H423" s="751"/>
      <c r="I423" s="3"/>
      <c r="J423" s="3"/>
      <c r="K423" s="3"/>
      <c r="P423" s="3"/>
      <c r="R423"/>
    </row>
    <row r="424" spans="5:18" s="2" customFormat="1" x14ac:dyDescent="0.2">
      <c r="E424" s="86"/>
      <c r="G424" s="3"/>
      <c r="H424" s="751"/>
      <c r="I424" s="3"/>
      <c r="J424" s="3"/>
      <c r="K424" s="3"/>
      <c r="P424" s="3"/>
      <c r="R424"/>
    </row>
    <row r="425" spans="5:18" s="2" customFormat="1" x14ac:dyDescent="0.2">
      <c r="E425" s="86"/>
      <c r="G425" s="3"/>
      <c r="H425" s="751"/>
      <c r="I425" s="3"/>
      <c r="J425" s="3"/>
      <c r="K425" s="3"/>
      <c r="P425" s="3"/>
      <c r="R425"/>
    </row>
    <row r="426" spans="5:18" s="2" customFormat="1" x14ac:dyDescent="0.2">
      <c r="E426" s="86"/>
      <c r="G426" s="3"/>
      <c r="H426" s="751"/>
      <c r="I426" s="3"/>
      <c r="J426" s="3"/>
      <c r="K426" s="3"/>
      <c r="P426" s="3"/>
      <c r="R426"/>
    </row>
    <row r="427" spans="5:18" s="2" customFormat="1" x14ac:dyDescent="0.2">
      <c r="E427" s="86"/>
      <c r="G427" s="3"/>
      <c r="H427" s="751"/>
      <c r="I427" s="3"/>
      <c r="J427" s="3"/>
      <c r="K427" s="3"/>
      <c r="P427" s="3"/>
      <c r="R427"/>
    </row>
    <row r="428" spans="5:18" s="2" customFormat="1" x14ac:dyDescent="0.2">
      <c r="E428" s="86"/>
      <c r="G428" s="3"/>
      <c r="H428" s="751"/>
      <c r="I428" s="3"/>
      <c r="J428" s="3"/>
      <c r="K428" s="3"/>
      <c r="P428" s="3"/>
      <c r="R428"/>
    </row>
    <row r="429" spans="5:18" s="2" customFormat="1" x14ac:dyDescent="0.2">
      <c r="E429" s="86"/>
      <c r="G429" s="3"/>
      <c r="H429" s="751"/>
      <c r="I429" s="3"/>
      <c r="J429" s="3"/>
      <c r="K429" s="3"/>
      <c r="P429" s="3"/>
      <c r="R429"/>
    </row>
    <row r="430" spans="5:18" s="2" customFormat="1" x14ac:dyDescent="0.2">
      <c r="E430" s="86"/>
      <c r="G430" s="3"/>
      <c r="H430" s="751"/>
      <c r="I430" s="3"/>
      <c r="J430" s="3"/>
      <c r="K430" s="3"/>
      <c r="P430" s="3"/>
      <c r="R430"/>
    </row>
    <row r="431" spans="5:18" s="2" customFormat="1" x14ac:dyDescent="0.2">
      <c r="E431" s="86"/>
      <c r="G431" s="3"/>
      <c r="H431" s="751"/>
      <c r="I431" s="3"/>
      <c r="J431" s="3"/>
      <c r="K431" s="3"/>
      <c r="P431" s="3"/>
      <c r="R431"/>
    </row>
    <row r="432" spans="5:18" s="2" customFormat="1" x14ac:dyDescent="0.2">
      <c r="E432" s="86"/>
      <c r="G432" s="3"/>
      <c r="H432" s="751"/>
      <c r="I432" s="3"/>
      <c r="J432" s="3"/>
      <c r="K432" s="3"/>
      <c r="P432" s="3"/>
      <c r="R432"/>
    </row>
    <row r="433" spans="5:18" s="2" customFormat="1" x14ac:dyDescent="0.2">
      <c r="E433" s="86"/>
      <c r="G433" s="3"/>
      <c r="H433" s="751"/>
      <c r="I433" s="3"/>
      <c r="J433" s="3"/>
      <c r="K433" s="3"/>
      <c r="P433" s="3"/>
      <c r="R433"/>
    </row>
    <row r="434" spans="5:18" s="2" customFormat="1" x14ac:dyDescent="0.2">
      <c r="E434" s="86"/>
      <c r="G434" s="3"/>
      <c r="H434" s="751"/>
      <c r="I434" s="3"/>
      <c r="J434" s="3"/>
      <c r="K434" s="3"/>
      <c r="P434" s="3"/>
      <c r="R434"/>
    </row>
    <row r="435" spans="5:18" s="2" customFormat="1" x14ac:dyDescent="0.2">
      <c r="E435" s="86"/>
      <c r="G435" s="3"/>
      <c r="H435" s="751"/>
      <c r="I435" s="3"/>
      <c r="J435" s="3"/>
      <c r="K435" s="3"/>
      <c r="P435" s="3"/>
      <c r="R435"/>
    </row>
    <row r="436" spans="5:18" s="2" customFormat="1" x14ac:dyDescent="0.2">
      <c r="E436" s="86"/>
      <c r="G436" s="3"/>
      <c r="H436" s="751"/>
      <c r="I436" s="3"/>
      <c r="J436" s="3"/>
      <c r="K436" s="3"/>
      <c r="P436" s="3"/>
      <c r="R436"/>
    </row>
    <row r="437" spans="5:18" s="2" customFormat="1" x14ac:dyDescent="0.2">
      <c r="E437" s="86"/>
      <c r="G437" s="3"/>
      <c r="H437" s="751"/>
      <c r="I437" s="3"/>
      <c r="J437" s="3"/>
      <c r="K437" s="3"/>
      <c r="P437" s="3"/>
      <c r="R437"/>
    </row>
    <row r="438" spans="5:18" s="2" customFormat="1" x14ac:dyDescent="0.2">
      <c r="E438" s="86"/>
      <c r="G438" s="3"/>
      <c r="H438" s="751"/>
      <c r="I438" s="3"/>
      <c r="J438" s="3"/>
      <c r="K438" s="3"/>
      <c r="P438" s="3"/>
      <c r="R438"/>
    </row>
    <row r="439" spans="5:18" s="2" customFormat="1" x14ac:dyDescent="0.2">
      <c r="E439" s="86"/>
      <c r="G439" s="3"/>
      <c r="H439" s="751"/>
      <c r="I439" s="3"/>
      <c r="J439" s="3"/>
      <c r="K439" s="3"/>
      <c r="P439" s="3"/>
      <c r="R439"/>
    </row>
    <row r="440" spans="5:18" s="2" customFormat="1" x14ac:dyDescent="0.2">
      <c r="E440" s="86"/>
      <c r="G440" s="3"/>
      <c r="H440" s="751"/>
      <c r="I440" s="3"/>
      <c r="J440" s="3"/>
      <c r="K440" s="3"/>
      <c r="P440" s="3"/>
      <c r="R440"/>
    </row>
    <row r="441" spans="5:18" s="2" customFormat="1" x14ac:dyDescent="0.2">
      <c r="E441" s="86"/>
      <c r="G441" s="3"/>
      <c r="H441" s="751"/>
      <c r="I441" s="3"/>
      <c r="J441" s="3"/>
      <c r="K441" s="3"/>
      <c r="P441" s="3"/>
      <c r="R441"/>
    </row>
    <row r="442" spans="5:18" s="2" customFormat="1" x14ac:dyDescent="0.2">
      <c r="E442" s="86"/>
      <c r="G442" s="3"/>
      <c r="H442" s="751"/>
      <c r="I442" s="3"/>
      <c r="J442" s="3"/>
      <c r="K442" s="3"/>
      <c r="P442" s="3"/>
      <c r="R442"/>
    </row>
    <row r="443" spans="5:18" s="2" customFormat="1" x14ac:dyDescent="0.2">
      <c r="E443" s="86"/>
      <c r="G443" s="3"/>
      <c r="H443" s="751"/>
      <c r="I443" s="3"/>
      <c r="J443" s="3"/>
      <c r="K443" s="3"/>
      <c r="P443" s="3"/>
      <c r="R443"/>
    </row>
    <row r="444" spans="5:18" s="2" customFormat="1" x14ac:dyDescent="0.2">
      <c r="E444" s="86"/>
      <c r="G444" s="3"/>
      <c r="H444" s="751"/>
      <c r="I444" s="3"/>
      <c r="J444" s="3"/>
      <c r="K444" s="3"/>
      <c r="P444" s="3"/>
      <c r="R444"/>
    </row>
    <row r="445" spans="5:18" s="2" customFormat="1" x14ac:dyDescent="0.2">
      <c r="E445" s="86"/>
      <c r="G445" s="3"/>
      <c r="H445" s="751"/>
      <c r="I445" s="3"/>
      <c r="J445" s="3"/>
      <c r="K445" s="3"/>
      <c r="P445" s="3"/>
      <c r="R445"/>
    </row>
    <row r="446" spans="5:18" s="2" customFormat="1" x14ac:dyDescent="0.2">
      <c r="E446" s="86"/>
      <c r="G446" s="3"/>
      <c r="H446" s="751"/>
      <c r="I446" s="3"/>
      <c r="J446" s="3"/>
      <c r="K446" s="3"/>
      <c r="P446" s="3"/>
      <c r="R446"/>
    </row>
    <row r="447" spans="5:18" s="2" customFormat="1" x14ac:dyDescent="0.2">
      <c r="E447" s="86"/>
      <c r="G447" s="3"/>
      <c r="H447" s="751"/>
      <c r="I447" s="3"/>
      <c r="J447" s="3"/>
      <c r="K447" s="3"/>
      <c r="P447" s="3"/>
      <c r="R447"/>
    </row>
    <row r="448" spans="5:18" s="2" customFormat="1" x14ac:dyDescent="0.2">
      <c r="E448" s="86"/>
      <c r="G448" s="3"/>
      <c r="H448" s="751"/>
      <c r="I448" s="3"/>
      <c r="J448" s="3"/>
      <c r="K448" s="3"/>
      <c r="P448" s="3"/>
      <c r="R448"/>
    </row>
    <row r="449" spans="5:18" s="2" customFormat="1" x14ac:dyDescent="0.2">
      <c r="E449" s="86"/>
      <c r="G449" s="3"/>
      <c r="H449" s="751"/>
      <c r="I449" s="3"/>
      <c r="J449" s="3"/>
      <c r="K449" s="3"/>
      <c r="P449" s="3"/>
      <c r="R449"/>
    </row>
    <row r="450" spans="5:18" s="2" customFormat="1" x14ac:dyDescent="0.2">
      <c r="E450" s="86"/>
      <c r="G450" s="3"/>
      <c r="H450" s="751"/>
      <c r="I450" s="3"/>
      <c r="J450" s="3"/>
      <c r="K450" s="3"/>
      <c r="P450" s="3"/>
      <c r="R450"/>
    </row>
    <row r="451" spans="5:18" s="2" customFormat="1" x14ac:dyDescent="0.2">
      <c r="E451" s="86"/>
      <c r="G451" s="3"/>
      <c r="H451" s="751"/>
      <c r="I451" s="3"/>
      <c r="J451" s="3"/>
      <c r="K451" s="3"/>
      <c r="P451" s="3"/>
      <c r="R451"/>
    </row>
    <row r="452" spans="5:18" s="2" customFormat="1" x14ac:dyDescent="0.2">
      <c r="E452" s="86"/>
      <c r="G452" s="3"/>
      <c r="H452" s="751"/>
      <c r="I452" s="3"/>
      <c r="J452" s="3"/>
      <c r="K452" s="3"/>
      <c r="P452" s="3"/>
      <c r="R452"/>
    </row>
    <row r="453" spans="5:18" s="2" customFormat="1" x14ac:dyDescent="0.2">
      <c r="E453" s="86"/>
      <c r="G453" s="3"/>
      <c r="H453" s="751"/>
      <c r="I453" s="3"/>
      <c r="J453" s="3"/>
      <c r="K453" s="3"/>
      <c r="P453" s="3"/>
      <c r="R453"/>
    </row>
    <row r="454" spans="5:18" s="2" customFormat="1" x14ac:dyDescent="0.2">
      <c r="E454" s="86"/>
      <c r="G454" s="3"/>
      <c r="H454" s="751"/>
      <c r="I454" s="3"/>
      <c r="J454" s="3"/>
      <c r="K454" s="3"/>
      <c r="P454" s="3"/>
      <c r="R454"/>
    </row>
    <row r="455" spans="5:18" s="2" customFormat="1" x14ac:dyDescent="0.2">
      <c r="E455" s="86"/>
      <c r="G455" s="3"/>
      <c r="H455" s="751"/>
      <c r="I455" s="3"/>
      <c r="J455" s="3"/>
      <c r="K455" s="3"/>
      <c r="P455" s="3"/>
      <c r="R455"/>
    </row>
    <row r="456" spans="5:18" s="2" customFormat="1" x14ac:dyDescent="0.2">
      <c r="E456" s="86"/>
      <c r="G456" s="3"/>
      <c r="H456" s="751"/>
      <c r="I456" s="3"/>
      <c r="J456" s="3"/>
      <c r="K456" s="3"/>
      <c r="P456" s="3"/>
      <c r="R456"/>
    </row>
    <row r="457" spans="5:18" s="2" customFormat="1" x14ac:dyDescent="0.2">
      <c r="E457" s="86"/>
      <c r="G457" s="3"/>
      <c r="H457" s="751"/>
      <c r="I457" s="3"/>
      <c r="J457" s="3"/>
      <c r="K457" s="3"/>
      <c r="P457" s="3"/>
      <c r="R457"/>
    </row>
    <row r="458" spans="5:18" s="2" customFormat="1" x14ac:dyDescent="0.2">
      <c r="E458" s="86"/>
      <c r="G458" s="3"/>
      <c r="H458" s="751"/>
      <c r="I458" s="3"/>
      <c r="J458" s="3"/>
      <c r="K458" s="3"/>
      <c r="P458" s="3"/>
      <c r="R458"/>
    </row>
    <row r="459" spans="5:18" s="2" customFormat="1" x14ac:dyDescent="0.2">
      <c r="E459" s="86"/>
      <c r="G459" s="3"/>
      <c r="H459" s="751"/>
      <c r="I459" s="3"/>
      <c r="J459" s="3"/>
      <c r="K459" s="3"/>
      <c r="P459" s="3"/>
      <c r="R459"/>
    </row>
    <row r="460" spans="5:18" s="2" customFormat="1" x14ac:dyDescent="0.2">
      <c r="E460" s="86"/>
      <c r="G460" s="3"/>
      <c r="H460" s="751"/>
      <c r="I460" s="3"/>
      <c r="J460" s="3"/>
      <c r="K460" s="3"/>
      <c r="P460" s="3"/>
      <c r="R460"/>
    </row>
    <row r="461" spans="5:18" s="2" customFormat="1" x14ac:dyDescent="0.2">
      <c r="E461" s="86"/>
      <c r="G461" s="3"/>
      <c r="H461" s="751"/>
      <c r="I461" s="3"/>
      <c r="J461" s="3"/>
      <c r="K461" s="3"/>
      <c r="P461" s="3"/>
      <c r="R461"/>
    </row>
    <row r="462" spans="5:18" s="2" customFormat="1" x14ac:dyDescent="0.2">
      <c r="E462" s="86"/>
      <c r="G462" s="3"/>
      <c r="H462" s="751"/>
      <c r="I462" s="3"/>
      <c r="J462" s="3"/>
      <c r="K462" s="3"/>
      <c r="P462" s="3"/>
      <c r="R462"/>
    </row>
    <row r="463" spans="5:18" s="2" customFormat="1" x14ac:dyDescent="0.2">
      <c r="E463" s="86"/>
      <c r="G463" s="3"/>
      <c r="H463" s="751"/>
      <c r="I463" s="3"/>
      <c r="J463" s="3"/>
      <c r="K463" s="3"/>
      <c r="P463" s="3"/>
      <c r="R463"/>
    </row>
    <row r="464" spans="5:18" s="2" customFormat="1" x14ac:dyDescent="0.2">
      <c r="E464" s="86"/>
      <c r="G464" s="3"/>
      <c r="H464" s="751"/>
      <c r="I464" s="3"/>
      <c r="J464" s="3"/>
      <c r="K464" s="3"/>
      <c r="P464" s="3"/>
      <c r="R464"/>
    </row>
    <row r="465" spans="5:18" s="2" customFormat="1" x14ac:dyDescent="0.2">
      <c r="E465" s="86"/>
      <c r="G465" s="3"/>
      <c r="H465" s="751"/>
      <c r="I465" s="3"/>
      <c r="J465" s="3"/>
      <c r="K465" s="3"/>
      <c r="P465" s="3"/>
      <c r="R465"/>
    </row>
    <row r="466" spans="5:18" s="2" customFormat="1" x14ac:dyDescent="0.2">
      <c r="E466" s="86"/>
      <c r="G466" s="3"/>
      <c r="H466" s="751"/>
      <c r="I466" s="3"/>
      <c r="J466" s="3"/>
      <c r="K466" s="3"/>
      <c r="P466" s="3"/>
      <c r="R466"/>
    </row>
    <row r="467" spans="5:18" s="2" customFormat="1" x14ac:dyDescent="0.2">
      <c r="E467" s="86"/>
      <c r="G467" s="3"/>
      <c r="H467" s="751"/>
      <c r="I467" s="3"/>
      <c r="J467" s="3"/>
      <c r="K467" s="3"/>
      <c r="P467" s="3"/>
      <c r="R467"/>
    </row>
    <row r="468" spans="5:18" s="2" customFormat="1" x14ac:dyDescent="0.2">
      <c r="E468" s="86"/>
      <c r="G468" s="3"/>
      <c r="H468" s="751"/>
      <c r="I468" s="3"/>
      <c r="J468" s="3"/>
      <c r="K468" s="3"/>
      <c r="P468" s="3"/>
      <c r="R468"/>
    </row>
    <row r="469" spans="5:18" s="2" customFormat="1" x14ac:dyDescent="0.2">
      <c r="E469" s="86"/>
      <c r="G469" s="3"/>
      <c r="H469" s="751"/>
      <c r="I469" s="3"/>
      <c r="J469" s="3"/>
      <c r="K469" s="3"/>
      <c r="P469" s="3"/>
      <c r="R469"/>
    </row>
    <row r="470" spans="5:18" s="2" customFormat="1" x14ac:dyDescent="0.2">
      <c r="E470" s="86"/>
      <c r="G470" s="3"/>
      <c r="H470" s="751"/>
      <c r="I470" s="3"/>
      <c r="J470" s="3"/>
      <c r="K470" s="3"/>
      <c r="P470" s="3"/>
      <c r="R470"/>
    </row>
    <row r="471" spans="5:18" s="2" customFormat="1" x14ac:dyDescent="0.2">
      <c r="E471" s="86"/>
      <c r="G471" s="3"/>
      <c r="H471" s="751"/>
      <c r="I471" s="3"/>
      <c r="J471" s="3"/>
      <c r="K471" s="3"/>
      <c r="P471" s="3"/>
      <c r="R471"/>
    </row>
    <row r="472" spans="5:18" s="2" customFormat="1" x14ac:dyDescent="0.2">
      <c r="E472" s="86"/>
      <c r="G472" s="3"/>
      <c r="H472" s="751"/>
      <c r="I472" s="3"/>
      <c r="J472" s="3"/>
      <c r="K472" s="3"/>
      <c r="P472" s="3"/>
      <c r="R472"/>
    </row>
    <row r="473" spans="5:18" s="2" customFormat="1" x14ac:dyDescent="0.2">
      <c r="E473" s="86"/>
      <c r="G473" s="3"/>
      <c r="H473" s="751"/>
      <c r="I473" s="3"/>
      <c r="J473" s="3"/>
      <c r="K473" s="3"/>
      <c r="P473" s="3"/>
      <c r="R473"/>
    </row>
    <row r="474" spans="5:18" s="2" customFormat="1" x14ac:dyDescent="0.2">
      <c r="E474" s="86"/>
      <c r="G474" s="3"/>
      <c r="H474" s="751"/>
      <c r="I474" s="3"/>
      <c r="J474" s="3"/>
      <c r="K474" s="3"/>
      <c r="P474" s="3"/>
      <c r="R474"/>
    </row>
    <row r="475" spans="5:18" s="2" customFormat="1" x14ac:dyDescent="0.2">
      <c r="E475" s="86"/>
      <c r="G475" s="3"/>
      <c r="H475" s="751"/>
      <c r="I475" s="3"/>
      <c r="J475" s="3"/>
      <c r="K475" s="3"/>
      <c r="P475" s="3"/>
      <c r="R475"/>
    </row>
    <row r="476" spans="5:18" s="2" customFormat="1" x14ac:dyDescent="0.2">
      <c r="E476" s="86"/>
      <c r="G476" s="3"/>
      <c r="H476" s="751"/>
      <c r="I476" s="3"/>
      <c r="J476" s="3"/>
      <c r="K476" s="3"/>
      <c r="P476" s="3"/>
      <c r="R476"/>
    </row>
    <row r="477" spans="5:18" s="2" customFormat="1" x14ac:dyDescent="0.2">
      <c r="E477" s="86"/>
      <c r="G477" s="3"/>
      <c r="H477" s="751"/>
      <c r="I477" s="3"/>
      <c r="J477" s="3"/>
      <c r="K477" s="3"/>
      <c r="P477" s="3"/>
      <c r="R477"/>
    </row>
  </sheetData>
  <autoFilter ref="A14:Q319"/>
  <sortState ref="A17:Q283">
    <sortCondition descending="1" ref="L17:L283"/>
  </sortState>
  <conditionalFormatting sqref="K17:K318">
    <cfRule type="expression" dxfId="186" priority="2">
      <formula>K17&gt;=$K$12</formula>
    </cfRule>
  </conditionalFormatting>
  <conditionalFormatting sqref="K15">
    <cfRule type="expression" dxfId="185" priority="1">
      <formula>K15&gt;=$K$12</formula>
    </cfRule>
  </conditionalFormatting>
  <pageMargins left="0.45" right="0.45" top="0.75" bottom="0.5" header="0.3" footer="0.25"/>
  <pageSetup scale="86" fitToHeight="4" orientation="landscape" r:id="rId1"/>
  <headerFooter>
    <oddHeader>&amp;L&amp;"Arial,Bold"FY2016 data for FY2017&amp;C&amp;"Arial,Bold"&amp;12FY2017 Cost Containment
&amp;10secs. 37 and 38, No. 46, 2015&amp;R&amp;"Arial,Bold"Sorted high to low</oddHeader>
    <oddFooter>&amp;L&amp;8AOE/School Finance/bcj  14Jul15&amp;C&amp;"Arial,Bold"Page &amp;P of &amp;N&amp;R&amp;8&amp;Z
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477"/>
  <sheetViews>
    <sheetView tabSelected="1" zoomScale="90" zoomScaleNormal="90" workbookViewId="0">
      <pane xSplit="8" ySplit="14" topLeftCell="I15" activePane="bottomRight" state="frozen"/>
      <selection activeCell="B1" sqref="B1"/>
      <selection pane="topRight" activeCell="B1" sqref="B1"/>
      <selection pane="bottomLeft" activeCell="B1" sqref="B1"/>
      <selection pane="bottomRight" activeCell="T7" sqref="T7"/>
    </sheetView>
  </sheetViews>
  <sheetFormatPr defaultRowHeight="12.75" x14ac:dyDescent="0.2"/>
  <cols>
    <col min="1" max="1" width="7.5703125" style="1" customWidth="1"/>
    <col min="2" max="2" width="31.5703125" style="1" bestFit="1" customWidth="1"/>
    <col min="3" max="3" width="7.7109375" style="1" hidden="1" customWidth="1"/>
    <col min="4" max="4" width="6" style="1" hidden="1" customWidth="1"/>
    <col min="5" max="5" width="11.5703125" style="87" hidden="1" customWidth="1"/>
    <col min="6" max="6" width="3.7109375" style="1" hidden="1" customWidth="1"/>
    <col min="7" max="7" width="4.28515625" style="87" bestFit="1" customWidth="1"/>
    <col min="8" max="8" width="1.85546875" style="750" customWidth="1"/>
    <col min="9" max="10" width="9.28515625" style="87" customWidth="1"/>
    <col min="11" max="11" width="9.28515625" style="1" customWidth="1"/>
    <col min="12" max="12" width="13.28515625" style="1" customWidth="1"/>
    <col min="13" max="13" width="10.85546875" style="1" customWidth="1"/>
    <col min="14" max="14" width="18.85546875" style="1" bestFit="1" customWidth="1"/>
    <col min="15" max="15" width="12.140625" style="1" customWidth="1"/>
    <col min="16" max="16" width="12.140625" style="87" customWidth="1"/>
    <col min="17" max="17" width="12.140625" style="1" customWidth="1"/>
    <col min="18" max="19" width="9.42578125" style="2" customWidth="1"/>
    <col min="20" max="20" width="17.140625" style="2" bestFit="1" customWidth="1"/>
    <col min="21" max="26" width="9.42578125" style="2" customWidth="1"/>
    <col min="27" max="16384" width="9.140625" style="2"/>
  </cols>
  <sheetData>
    <row r="1" spans="1:20" x14ac:dyDescent="0.2">
      <c r="D1" s="2"/>
      <c r="E1" s="3"/>
      <c r="F1" s="2"/>
      <c r="G1" s="3"/>
      <c r="H1" s="745"/>
      <c r="I1" s="134">
        <v>5</v>
      </c>
      <c r="J1" s="134">
        <v>6</v>
      </c>
      <c r="K1" s="134">
        <v>7</v>
      </c>
      <c r="L1" s="134">
        <v>8</v>
      </c>
      <c r="M1" s="134">
        <v>9</v>
      </c>
      <c r="N1" s="134">
        <v>10</v>
      </c>
      <c r="O1" s="134">
        <v>11</v>
      </c>
      <c r="P1" s="134">
        <v>12</v>
      </c>
      <c r="Q1" s="134">
        <v>13</v>
      </c>
      <c r="T1" s="2" t="s">
        <v>973</v>
      </c>
    </row>
    <row r="2" spans="1:20" x14ac:dyDescent="0.2">
      <c r="D2" s="2"/>
      <c r="E2" s="3"/>
      <c r="F2" s="2"/>
      <c r="G2" s="3"/>
      <c r="H2" s="746" t="s">
        <v>0</v>
      </c>
      <c r="I2" s="3"/>
      <c r="J2" s="3"/>
      <c r="K2" s="2"/>
      <c r="L2" s="2"/>
      <c r="M2" s="2"/>
      <c r="N2" s="2"/>
      <c r="O2" s="2"/>
      <c r="P2" s="3"/>
      <c r="Q2" s="2"/>
      <c r="T2" s="2" t="s">
        <v>1423</v>
      </c>
    </row>
    <row r="3" spans="1:20" x14ac:dyDescent="0.2">
      <c r="E3" s="3"/>
      <c r="F3" s="2"/>
      <c r="G3" s="3"/>
      <c r="H3" s="746" t="s">
        <v>0</v>
      </c>
      <c r="I3"/>
      <c r="J3"/>
      <c r="K3"/>
      <c r="L3"/>
      <c r="M3"/>
      <c r="N3"/>
      <c r="O3"/>
      <c r="P3" s="756"/>
      <c r="Q3"/>
    </row>
    <row r="4" spans="1:20" x14ac:dyDescent="0.2">
      <c r="E4" s="6"/>
      <c r="F4" s="7"/>
      <c r="G4" s="3"/>
      <c r="H4" s="746" t="s">
        <v>0</v>
      </c>
      <c r="I4" s="3"/>
      <c r="J4" s="3"/>
      <c r="K4" s="2"/>
      <c r="L4" s="2"/>
      <c r="M4" s="2"/>
      <c r="N4" s="2"/>
      <c r="O4" s="2"/>
      <c r="P4" s="3"/>
      <c r="Q4" s="2"/>
    </row>
    <row r="5" spans="1:20" x14ac:dyDescent="0.2">
      <c r="A5" s="131" t="s">
        <v>969</v>
      </c>
      <c r="C5" s="8"/>
      <c r="D5" s="8"/>
      <c r="E5" s="6"/>
      <c r="F5" s="7"/>
      <c r="G5" s="3"/>
      <c r="H5" s="746" t="s">
        <v>0</v>
      </c>
      <c r="I5" s="126" t="s">
        <v>954</v>
      </c>
      <c r="J5" s="126" t="s">
        <v>955</v>
      </c>
      <c r="K5" s="126" t="s">
        <v>956</v>
      </c>
      <c r="L5" s="126" t="s">
        <v>957</v>
      </c>
      <c r="M5" s="126" t="s">
        <v>958</v>
      </c>
      <c r="N5" s="126" t="s">
        <v>959</v>
      </c>
      <c r="O5" s="126" t="s">
        <v>960</v>
      </c>
      <c r="P5" s="754" t="s">
        <v>961</v>
      </c>
      <c r="Q5" s="126" t="s">
        <v>1427</v>
      </c>
    </row>
    <row r="6" spans="1:20" ht="15.75" x14ac:dyDescent="0.3">
      <c r="A6" s="131" t="s">
        <v>970</v>
      </c>
      <c r="C6" s="9"/>
      <c r="D6" s="9"/>
      <c r="E6" s="6"/>
      <c r="F6" s="7"/>
      <c r="G6" s="3"/>
      <c r="H6" s="746" t="s">
        <v>0</v>
      </c>
      <c r="I6" s="723"/>
      <c r="J6" s="724" t="s">
        <v>1414</v>
      </c>
      <c r="K6" s="725"/>
      <c r="L6" s="10"/>
      <c r="M6" s="753" t="s">
        <v>1430</v>
      </c>
      <c r="N6" s="753" t="s">
        <v>1415</v>
      </c>
      <c r="O6" s="753" t="s">
        <v>1416</v>
      </c>
      <c r="P6" s="753"/>
      <c r="Q6" s="753" t="s">
        <v>1429</v>
      </c>
    </row>
    <row r="7" spans="1:20" x14ac:dyDescent="0.2">
      <c r="E7" s="6"/>
      <c r="F7" s="7"/>
      <c r="G7" s="3"/>
      <c r="H7" s="746" t="s">
        <v>0</v>
      </c>
      <c r="I7" s="96"/>
      <c r="J7" s="96"/>
      <c r="K7" s="96"/>
      <c r="L7" s="15"/>
      <c r="M7" s="130"/>
      <c r="N7" s="130"/>
      <c r="O7" s="15" t="s">
        <v>1421</v>
      </c>
      <c r="P7" s="97"/>
      <c r="Q7" s="130"/>
    </row>
    <row r="8" spans="1:20" ht="15.75" x14ac:dyDescent="0.3">
      <c r="A8" s="1" t="s">
        <v>1417</v>
      </c>
      <c r="C8" s="12"/>
      <c r="D8" s="12"/>
      <c r="E8" s="13"/>
      <c r="F8" s="14"/>
      <c r="G8" s="3"/>
      <c r="H8" s="746" t="s">
        <v>0</v>
      </c>
      <c r="I8" s="97" t="s">
        <v>932</v>
      </c>
      <c r="J8" s="97" t="s">
        <v>932</v>
      </c>
      <c r="K8" s="97" t="s">
        <v>932</v>
      </c>
      <c r="L8" s="15" t="s">
        <v>932</v>
      </c>
      <c r="M8" s="483" t="s">
        <v>1412</v>
      </c>
      <c r="N8" s="15" t="s">
        <v>940</v>
      </c>
      <c r="O8" s="15" t="s">
        <v>940</v>
      </c>
      <c r="P8" s="97" t="s">
        <v>932</v>
      </c>
      <c r="Q8" s="15" t="s">
        <v>1421</v>
      </c>
    </row>
    <row r="9" spans="1:20" x14ac:dyDescent="0.2">
      <c r="A9" s="1" t="s">
        <v>1418</v>
      </c>
      <c r="E9" s="16"/>
      <c r="F9" s="17"/>
      <c r="G9" s="3"/>
      <c r="H9" s="746" t="s">
        <v>0</v>
      </c>
      <c r="I9" s="97" t="s">
        <v>934</v>
      </c>
      <c r="J9" s="97" t="s">
        <v>1216</v>
      </c>
      <c r="K9" s="97" t="s">
        <v>1222</v>
      </c>
      <c r="L9" s="15" t="s">
        <v>1411</v>
      </c>
      <c r="M9" s="483" t="s">
        <v>1413</v>
      </c>
      <c r="N9" s="15" t="s">
        <v>941</v>
      </c>
      <c r="O9" s="15" t="s">
        <v>941</v>
      </c>
      <c r="P9" s="97" t="s">
        <v>1211</v>
      </c>
      <c r="Q9" s="15" t="s">
        <v>1424</v>
      </c>
    </row>
    <row r="10" spans="1:20" x14ac:dyDescent="0.2">
      <c r="E10" s="16"/>
      <c r="F10" s="17"/>
      <c r="G10" s="3"/>
      <c r="H10" s="746" t="s">
        <v>0</v>
      </c>
      <c r="I10" s="97" t="s">
        <v>1221</v>
      </c>
      <c r="J10" s="97"/>
      <c r="K10" s="97" t="s">
        <v>1216</v>
      </c>
      <c r="L10" s="133" t="s">
        <v>936</v>
      </c>
      <c r="M10" s="483" t="s">
        <v>1411</v>
      </c>
      <c r="N10" s="15" t="s">
        <v>942</v>
      </c>
      <c r="O10" s="15" t="s">
        <v>935</v>
      </c>
      <c r="P10" s="97" t="s">
        <v>1411</v>
      </c>
      <c r="Q10" s="15" t="s">
        <v>1425</v>
      </c>
    </row>
    <row r="11" spans="1:20" x14ac:dyDescent="0.2">
      <c r="A11" s="87" t="s">
        <v>1419</v>
      </c>
      <c r="E11" s="18"/>
      <c r="F11" s="19"/>
      <c r="G11" s="3"/>
      <c r="H11" s="746" t="s">
        <v>0</v>
      </c>
      <c r="I11" s="98"/>
      <c r="J11" s="98"/>
      <c r="K11" s="98"/>
      <c r="L11" s="98" t="s">
        <v>972</v>
      </c>
      <c r="M11" s="482"/>
      <c r="N11" s="98" t="s">
        <v>943</v>
      </c>
      <c r="O11" s="20" t="s">
        <v>943</v>
      </c>
      <c r="P11" s="98"/>
      <c r="Q11" s="15" t="s">
        <v>1426</v>
      </c>
    </row>
    <row r="12" spans="1:20" x14ac:dyDescent="0.2">
      <c r="E12" s="6"/>
      <c r="F12" s="7"/>
      <c r="G12" s="3"/>
      <c r="H12" s="745"/>
      <c r="I12" s="99"/>
      <c r="J12" s="99"/>
      <c r="K12" s="726">
        <v>1.1000000000000001</v>
      </c>
      <c r="L12" s="128">
        <f>MAX($L$17:$L$318)</f>
        <v>19189.45</v>
      </c>
      <c r="M12" s="517"/>
      <c r="N12" s="118">
        <v>5.5E-2</v>
      </c>
      <c r="O12" s="513" t="s">
        <v>932</v>
      </c>
      <c r="P12" s="755"/>
      <c r="Q12" s="21"/>
    </row>
    <row r="13" spans="1:20" x14ac:dyDescent="0.2">
      <c r="A13" s="22" t="s">
        <v>1</v>
      </c>
      <c r="B13" s="23" t="s">
        <v>2</v>
      </c>
      <c r="C13" s="23" t="s">
        <v>3</v>
      </c>
      <c r="D13" s="23"/>
      <c r="E13" s="24" t="s">
        <v>4</v>
      </c>
      <c r="F13" s="25" t="s">
        <v>5</v>
      </c>
      <c r="G13" s="757" t="s">
        <v>6</v>
      </c>
      <c r="H13" s="745">
        <v>32</v>
      </c>
      <c r="I13" s="100">
        <f>I319</f>
        <v>89163.229999999967</v>
      </c>
      <c r="J13" s="100">
        <f>J319</f>
        <v>640.0700000000013</v>
      </c>
      <c r="K13" s="727">
        <f>K319</f>
        <v>1.0069999999999999</v>
      </c>
      <c r="L13" s="94">
        <f t="shared" ref="L13:P13" si="0">L319</f>
        <v>14095.560000000001</v>
      </c>
      <c r="M13" s="742">
        <f t="shared" si="0"/>
        <v>0.3614</v>
      </c>
      <c r="N13" s="742">
        <f t="shared" si="0"/>
        <v>1.9900000000000001E-2</v>
      </c>
      <c r="O13" s="94">
        <f t="shared" si="0"/>
        <v>280.5</v>
      </c>
      <c r="P13" s="100">
        <f t="shared" si="0"/>
        <v>14423.79</v>
      </c>
      <c r="Q13" s="94">
        <f t="shared" ref="Q13" si="1">Q319</f>
        <v>14704.29</v>
      </c>
    </row>
    <row r="14" spans="1:20" x14ac:dyDescent="0.2">
      <c r="A14" s="28"/>
      <c r="B14" s="29"/>
      <c r="C14" s="29"/>
      <c r="D14" s="29"/>
      <c r="E14" s="30"/>
      <c r="F14" s="29"/>
      <c r="G14" s="101"/>
      <c r="H14" s="747"/>
      <c r="I14" s="101"/>
      <c r="J14" s="101"/>
      <c r="K14" s="728"/>
      <c r="L14" s="28"/>
      <c r="M14" s="28"/>
      <c r="N14" s="28"/>
      <c r="O14" s="28"/>
      <c r="P14" s="101"/>
      <c r="Q14" s="28"/>
    </row>
    <row r="15" spans="1:20" x14ac:dyDescent="0.2">
      <c r="A15" s="2"/>
      <c r="B15" s="31"/>
      <c r="C15" s="31"/>
      <c r="D15" s="31"/>
      <c r="E15" s="32"/>
      <c r="F15" s="7"/>
      <c r="G15" s="3"/>
      <c r="H15" s="745"/>
      <c r="I15" s="103" t="e">
        <f>VLOOKUP($E15,HiLow!$E$17:$Q$319,I$1,FALSE)</f>
        <v>#N/A</v>
      </c>
      <c r="J15" s="103" t="e">
        <f>VLOOKUP($E15,HiLow!$E$17:$O$319,J$1,FALSE)</f>
        <v>#N/A</v>
      </c>
      <c r="K15" s="729" t="e">
        <f>VLOOKUP($E15,HiLow!$E$17:$O$319,K$1,FALSE)</f>
        <v>#N/A</v>
      </c>
      <c r="L15" s="88" t="e">
        <f>VLOOKUP($E15,HiLow!$E$17:$O$319,L$1,FALSE)</f>
        <v>#N/A</v>
      </c>
      <c r="M15" s="736" t="e">
        <f>VLOOKUP($E15,HiLow!$E$17:$O$319,M$1,FALSE)</f>
        <v>#N/A</v>
      </c>
      <c r="N15" s="736" t="e">
        <f>VLOOKUP($E15,HiLow!$E$17:$O$319,N$1,FALSE)</f>
        <v>#N/A</v>
      </c>
      <c r="O15" s="88" t="e">
        <f>VLOOKUP($E15,HiLow!$E$17:$O$319,O$1,FALSE)</f>
        <v>#N/A</v>
      </c>
      <c r="P15" s="103"/>
      <c r="Q15" s="88" t="e">
        <f>VLOOKUP($E15,HiLow!$E$17:$O$319,Q$1,FALSE)</f>
        <v>#N/A</v>
      </c>
    </row>
    <row r="16" spans="1:20" x14ac:dyDescent="0.2">
      <c r="A16" s="34"/>
      <c r="B16" s="35"/>
      <c r="C16" s="35"/>
      <c r="D16" s="35"/>
      <c r="E16" s="36"/>
      <c r="F16" s="35"/>
      <c r="G16" s="36"/>
      <c r="H16" s="748"/>
      <c r="I16" s="36"/>
      <c r="J16" s="36"/>
      <c r="K16" s="730"/>
      <c r="L16" s="35"/>
      <c r="M16" s="35"/>
      <c r="N16" s="35"/>
      <c r="O16" s="35"/>
      <c r="P16" s="36"/>
      <c r="Q16" s="35"/>
    </row>
    <row r="17" spans="1:17" x14ac:dyDescent="0.2">
      <c r="A17" s="22" t="s">
        <v>7</v>
      </c>
      <c r="B17" s="37" t="s">
        <v>8</v>
      </c>
      <c r="C17" s="38" t="s">
        <v>7</v>
      </c>
      <c r="D17" s="24" t="s">
        <v>8</v>
      </c>
      <c r="E17" s="39" t="s">
        <v>9</v>
      </c>
      <c r="F17" s="40" t="s">
        <v>10</v>
      </c>
      <c r="G17" s="758">
        <v>1</v>
      </c>
      <c r="H17" s="745"/>
      <c r="I17" s="103">
        <f>VLOOKUP($E17,HiLow!$E$17:$Q$319,I$1,FALSE)</f>
        <v>281.22000000000003</v>
      </c>
      <c r="J17" s="103">
        <f>VLOOKUP($E17,HiLow!$E$17:$Q$319,J$1,FALSE)</f>
        <v>3.0000000000029559E-2</v>
      </c>
      <c r="K17" s="729">
        <f>VLOOKUP($E17,HiLow!$E$17:$Q$319,K$1,FALSE)</f>
        <v>1</v>
      </c>
      <c r="L17" s="88">
        <f>VLOOKUP($E17,HiLow!$E$17:$Q$319,L$1,FALSE)</f>
        <v>14500.42</v>
      </c>
      <c r="M17" s="736">
        <f>VLOOKUP($E17,HiLow!$E$17:$Q$319,M$1,FALSE)</f>
        <v>0.32340000000000002</v>
      </c>
      <c r="N17" s="729">
        <f>VLOOKUP($E17,HiLow!$E$17:$Q$319,N$1,FALSE)</f>
        <v>1.78E-2</v>
      </c>
      <c r="O17" s="88">
        <f>VLOOKUP($E17,HiLow!$E$17:$Q$319,O$1,FALSE)</f>
        <v>258.11</v>
      </c>
      <c r="P17" s="103">
        <f>VLOOKUP($E17,HiLow!$E$17:$Q$319,P$1,FALSE)</f>
        <v>14503.52</v>
      </c>
      <c r="Q17" s="88">
        <f>VLOOKUP($E17,HiLow!$E$17:$Q$319,Q$1,FALSE)</f>
        <v>14761.63</v>
      </c>
    </row>
    <row r="18" spans="1:17" x14ac:dyDescent="0.2">
      <c r="A18" s="22" t="s">
        <v>11</v>
      </c>
      <c r="B18" s="37" t="s">
        <v>12</v>
      </c>
      <c r="C18" s="38" t="s">
        <v>11</v>
      </c>
      <c r="D18" s="24" t="s">
        <v>12</v>
      </c>
      <c r="E18" s="39" t="s">
        <v>13</v>
      </c>
      <c r="F18" s="40" t="s">
        <v>10</v>
      </c>
      <c r="G18" s="758">
        <v>1</v>
      </c>
      <c r="H18" s="745"/>
      <c r="I18" s="103">
        <f>VLOOKUP($E18,HiLow!$E$17:$Q$319,I$1,FALSE)</f>
        <v>121.32</v>
      </c>
      <c r="J18" s="103">
        <f>VLOOKUP($E18,HiLow!$E$17:$Q$319,J$1,FALSE)</f>
        <v>9.9999999999909051E-3</v>
      </c>
      <c r="K18" s="729">
        <f>VLOOKUP($E18,HiLow!$E$17:$Q$319,K$1,FALSE)</f>
        <v>1</v>
      </c>
      <c r="L18" s="88">
        <f>VLOOKUP($E18,HiLow!$E$17:$Q$319,L$1,FALSE)</f>
        <v>13890.089999999998</v>
      </c>
      <c r="M18" s="736">
        <f>VLOOKUP($E18,HiLow!$E$17:$Q$319,M$1,FALSE)</f>
        <v>0.38150000000000001</v>
      </c>
      <c r="N18" s="736">
        <f>VLOOKUP($E18,HiLow!$E$17:$Q$319,N$1,FALSE)</f>
        <v>2.1000000000000001E-2</v>
      </c>
      <c r="O18" s="88">
        <f>VLOOKUP($E18,HiLow!$E$17:$Q$319,O$1,FALSE)</f>
        <v>291.69</v>
      </c>
      <c r="P18" s="103">
        <f>VLOOKUP($E18,HiLow!$E$17:$Q$319,P$1,FALSE)</f>
        <v>14904.21</v>
      </c>
      <c r="Q18" s="88">
        <f>VLOOKUP($E18,HiLow!$E$17:$Q$319,Q$1,FALSE)</f>
        <v>15195.9</v>
      </c>
    </row>
    <row r="19" spans="1:17" x14ac:dyDescent="0.2">
      <c r="A19" s="22" t="s">
        <v>14</v>
      </c>
      <c r="B19" s="37" t="s">
        <v>15</v>
      </c>
      <c r="C19" s="38" t="s">
        <v>14</v>
      </c>
      <c r="D19" s="24" t="s">
        <v>15</v>
      </c>
      <c r="E19" s="39" t="s">
        <v>16</v>
      </c>
      <c r="F19" s="40" t="s">
        <v>10</v>
      </c>
      <c r="G19" s="758">
        <v>1</v>
      </c>
      <c r="H19" s="745"/>
      <c r="I19" s="103">
        <f>VLOOKUP($E19,HiLow!$E$17:$Q$319,I$1,FALSE)</f>
        <v>149.9</v>
      </c>
      <c r="J19" s="103">
        <f>VLOOKUP($E19,HiLow!$E$17:$Q$319,J$1,FALSE)</f>
        <v>1.0000000000019327E-2</v>
      </c>
      <c r="K19" s="729">
        <f>VLOOKUP($E19,HiLow!$E$17:$Q$319,K$1,FALSE)</f>
        <v>1</v>
      </c>
      <c r="L19" s="88">
        <f>VLOOKUP($E19,HiLow!$E$17:$Q$319,L$1,FALSE)</f>
        <v>15241.119999999999</v>
      </c>
      <c r="M19" s="736">
        <f>VLOOKUP($E19,HiLow!$E$17:$Q$319,M$1,FALSE)</f>
        <v>0.2591</v>
      </c>
      <c r="N19" s="736">
        <f>VLOOKUP($E19,HiLow!$E$17:$Q$319,N$1,FALSE)</f>
        <v>1.43E-2</v>
      </c>
      <c r="O19" s="88">
        <f>VLOOKUP($E19,HiLow!$E$17:$Q$319,O$1,FALSE)</f>
        <v>217.95</v>
      </c>
      <c r="P19" s="103">
        <f>VLOOKUP($E19,HiLow!$E$17:$Q$319,P$1,FALSE)</f>
        <v>15724.14</v>
      </c>
      <c r="Q19" s="88">
        <f>VLOOKUP($E19,HiLow!$E$17:$Q$319,Q$1,FALSE)</f>
        <v>15942.09</v>
      </c>
    </row>
    <row r="20" spans="1:17" x14ac:dyDescent="0.2">
      <c r="A20" s="22" t="s">
        <v>17</v>
      </c>
      <c r="B20" s="37" t="s">
        <v>18</v>
      </c>
      <c r="C20" s="38" t="s">
        <v>17</v>
      </c>
      <c r="D20" s="24" t="s">
        <v>18</v>
      </c>
      <c r="E20" s="39" t="s">
        <v>19</v>
      </c>
      <c r="F20" s="40" t="s">
        <v>10</v>
      </c>
      <c r="G20" s="758">
        <v>1</v>
      </c>
      <c r="H20" s="745"/>
      <c r="I20" s="103">
        <f>VLOOKUP($E20,HiLow!$E$17:$Q$319,I$1,FALSE)</f>
        <v>93.15</v>
      </c>
      <c r="J20" s="103">
        <f>VLOOKUP($E20,HiLow!$E$17:$Q$319,J$1,FALSE)</f>
        <v>1.230000000000004</v>
      </c>
      <c r="K20" s="729">
        <f>VLOOKUP($E20,HiLow!$E$17:$Q$319,K$1,FALSE)</f>
        <v>1.0129999999999999</v>
      </c>
      <c r="L20" s="88">
        <f>VLOOKUP($E20,HiLow!$E$17:$Q$319,L$1,FALSE)</f>
        <v>14991.550000000001</v>
      </c>
      <c r="M20" s="736">
        <f>VLOOKUP($E20,HiLow!$E$17:$Q$319,M$1,FALSE)</f>
        <v>0.28000000000000003</v>
      </c>
      <c r="N20" s="736">
        <f>VLOOKUP($E20,HiLow!$E$17:$Q$319,N$1,FALSE)</f>
        <v>1.54E-2</v>
      </c>
      <c r="O20" s="88">
        <f>VLOOKUP($E20,HiLow!$E$17:$Q$319,O$1,FALSE)</f>
        <v>230.87</v>
      </c>
      <c r="P20" s="103">
        <f>VLOOKUP($E20,HiLow!$E$17:$Q$319,P$1,FALSE)</f>
        <v>15323.04</v>
      </c>
      <c r="Q20" s="88">
        <f>VLOOKUP($E20,HiLow!$E$17:$Q$319,Q$1,FALSE)</f>
        <v>15553.91</v>
      </c>
    </row>
    <row r="21" spans="1:17" x14ac:dyDescent="0.2">
      <c r="A21" s="22" t="s">
        <v>20</v>
      </c>
      <c r="B21" s="37" t="s">
        <v>21</v>
      </c>
      <c r="C21" s="38" t="s">
        <v>20</v>
      </c>
      <c r="D21" s="24" t="s">
        <v>21</v>
      </c>
      <c r="E21" s="39" t="s">
        <v>22</v>
      </c>
      <c r="F21" s="40" t="s">
        <v>10</v>
      </c>
      <c r="G21" s="758">
        <v>1</v>
      </c>
      <c r="H21" s="745"/>
      <c r="I21" s="103">
        <f>VLOOKUP($E21,HiLow!$E$17:$Q$319,I$1,FALSE)</f>
        <v>158.22999999999999</v>
      </c>
      <c r="J21" s="103">
        <f>VLOOKUP($E21,HiLow!$E$17:$Q$319,J$1,FALSE)</f>
        <v>0</v>
      </c>
      <c r="K21" s="729">
        <f>VLOOKUP($E21,HiLow!$E$17:$Q$319,K$1,FALSE)</f>
        <v>1</v>
      </c>
      <c r="L21" s="88">
        <f>VLOOKUP($E21,HiLow!$E$17:$Q$319,L$1,FALSE)</f>
        <v>14939.16</v>
      </c>
      <c r="M21" s="736">
        <f>VLOOKUP($E21,HiLow!$E$17:$Q$319,M$1,FALSE)</f>
        <v>0.28449999999999998</v>
      </c>
      <c r="N21" s="736">
        <f>VLOOKUP($E21,HiLow!$E$17:$Q$319,N$1,FALSE)</f>
        <v>1.5599999999999999E-2</v>
      </c>
      <c r="O21" s="88">
        <f>VLOOKUP($E21,HiLow!$E$17:$Q$319,O$1,FALSE)</f>
        <v>233.05</v>
      </c>
      <c r="P21" s="103">
        <f>VLOOKUP($E21,HiLow!$E$17:$Q$319,P$1,FALSE)</f>
        <v>15484.72</v>
      </c>
      <c r="Q21" s="88">
        <f>VLOOKUP($E21,HiLow!$E$17:$Q$319,Q$1,FALSE)</f>
        <v>15717.77</v>
      </c>
    </row>
    <row r="22" spans="1:17" x14ac:dyDescent="0.2">
      <c r="A22" s="42" t="s">
        <v>23</v>
      </c>
      <c r="B22" s="43" t="s">
        <v>24</v>
      </c>
      <c r="C22" s="44" t="s">
        <v>23</v>
      </c>
      <c r="D22" s="45" t="s">
        <v>24</v>
      </c>
      <c r="E22" s="46" t="s">
        <v>25</v>
      </c>
      <c r="F22" s="47" t="s">
        <v>10</v>
      </c>
      <c r="G22" s="760">
        <v>1</v>
      </c>
      <c r="H22" s="745"/>
      <c r="I22" s="104">
        <f>VLOOKUP($E22,HiLow!$E$17:$Q$319,I$1,FALSE)</f>
        <v>795.40999999999985</v>
      </c>
      <c r="J22" s="104">
        <f>VLOOKUP($E22,HiLow!$E$17:$Q$319,J$1,FALSE)</f>
        <v>1.6600000000000819</v>
      </c>
      <c r="K22" s="731">
        <f>VLOOKUP($E22,HiLow!$E$17:$Q$319,K$1,FALSE)</f>
        <v>1.002</v>
      </c>
      <c r="L22" s="89">
        <f>VLOOKUP($E22,HiLow!$E$17:$Q$319,L$1,FALSE)</f>
        <v>15413.41</v>
      </c>
      <c r="M22" s="737">
        <f>VLOOKUP($E22,HiLow!$E$17:$Q$319,M$1,FALSE)</f>
        <v>0.245</v>
      </c>
      <c r="N22" s="737">
        <f>VLOOKUP($E22,HiLow!$E$17:$Q$319,N$1,FALSE)</f>
        <v>1.35E-2</v>
      </c>
      <c r="O22" s="89">
        <f>VLOOKUP($E22,HiLow!$E$17:$Q$319,O$1,FALSE)</f>
        <v>208.08</v>
      </c>
      <c r="P22" s="104">
        <f>VLOOKUP($E22,HiLow!$E$17:$Q$319,P$1,FALSE)</f>
        <v>15480.33</v>
      </c>
      <c r="Q22" s="89">
        <f>VLOOKUP($E22,HiLow!$E$17:$Q$319,Q$1,FALSE)</f>
        <v>15688.41</v>
      </c>
    </row>
    <row r="23" spans="1:17" x14ac:dyDescent="0.2">
      <c r="A23" s="22" t="s">
        <v>26</v>
      </c>
      <c r="B23" s="37" t="s">
        <v>10</v>
      </c>
      <c r="C23" s="38" t="s">
        <v>26</v>
      </c>
      <c r="D23" s="24" t="s">
        <v>10</v>
      </c>
      <c r="E23" s="39" t="s">
        <v>27</v>
      </c>
      <c r="F23" s="40" t="s">
        <v>10</v>
      </c>
      <c r="G23" s="758">
        <v>2</v>
      </c>
      <c r="H23" s="745"/>
      <c r="I23" s="103">
        <f>VLOOKUP($E23,HiLow!$E$17:$Q$319,I$1,FALSE)</f>
        <v>76.989999999999995</v>
      </c>
      <c r="J23" s="103">
        <f>VLOOKUP($E23,HiLow!$E$17:$Q$319,J$1,FALSE)</f>
        <v>5.4799999999999898</v>
      </c>
      <c r="K23" s="729">
        <f>VLOOKUP($E23,HiLow!$E$17:$Q$319,K$1,FALSE)</f>
        <v>1.077</v>
      </c>
      <c r="L23" s="88">
        <f>VLOOKUP($E23,HiLow!$E$17:$Q$319,L$1,FALSE)</f>
        <v>15304.21</v>
      </c>
      <c r="M23" s="736">
        <f>VLOOKUP($E23,HiLow!$E$17:$Q$319,M$1,FALSE)</f>
        <v>0.25390000000000001</v>
      </c>
      <c r="N23" s="736">
        <f>VLOOKUP($E23,HiLow!$E$17:$Q$319,N$1,FALSE)</f>
        <v>1.4E-2</v>
      </c>
      <c r="O23" s="88">
        <f>VLOOKUP($E23,HiLow!$E$17:$Q$319,O$1,FALSE)</f>
        <v>214.26</v>
      </c>
      <c r="P23" s="103">
        <f>VLOOKUP($E23,HiLow!$E$17:$Q$319,P$1,FALSE)</f>
        <v>15304.21</v>
      </c>
      <c r="Q23" s="88">
        <f>VLOOKUP($E23,HiLow!$E$17:$Q$319,Q$1,FALSE)</f>
        <v>15518.47</v>
      </c>
    </row>
    <row r="24" spans="1:17" x14ac:dyDescent="0.2">
      <c r="A24" s="22" t="s">
        <v>28</v>
      </c>
      <c r="B24" s="37" t="s">
        <v>29</v>
      </c>
      <c r="C24" s="38" t="s">
        <v>28</v>
      </c>
      <c r="D24" s="24" t="s">
        <v>29</v>
      </c>
      <c r="E24" s="39" t="s">
        <v>30</v>
      </c>
      <c r="F24" s="40" t="s">
        <v>10</v>
      </c>
      <c r="G24" s="758">
        <v>2</v>
      </c>
      <c r="H24" s="745"/>
      <c r="I24" s="103">
        <f>VLOOKUP($E24,HiLow!$E$17:$Q$319,I$1,FALSE)</f>
        <v>194.11</v>
      </c>
      <c r="J24" s="103">
        <f>VLOOKUP($E24,HiLow!$E$17:$Q$319,J$1,FALSE)</f>
        <v>11.710000000000008</v>
      </c>
      <c r="K24" s="729">
        <f>VLOOKUP($E24,HiLow!$E$17:$Q$319,K$1,FALSE)</f>
        <v>1.0640000000000001</v>
      </c>
      <c r="L24" s="88">
        <f>VLOOKUP($E24,HiLow!$E$17:$Q$319,L$1,FALSE)</f>
        <v>15533.03</v>
      </c>
      <c r="M24" s="736">
        <f>VLOOKUP($E24,HiLow!$E$17:$Q$319,M$1,FALSE)</f>
        <v>0.2354</v>
      </c>
      <c r="N24" s="736">
        <f>VLOOKUP($E24,HiLow!$E$17:$Q$319,N$1,FALSE)</f>
        <v>1.29E-2</v>
      </c>
      <c r="O24" s="88">
        <f>VLOOKUP($E24,HiLow!$E$17:$Q$319,O$1,FALSE)</f>
        <v>200.38</v>
      </c>
      <c r="P24" s="103">
        <f>VLOOKUP($E24,HiLow!$E$17:$Q$319,P$1,FALSE)</f>
        <v>15533.03</v>
      </c>
      <c r="Q24" s="88">
        <f>VLOOKUP($E24,HiLow!$E$17:$Q$319,Q$1,FALSE)</f>
        <v>15733.41</v>
      </c>
    </row>
    <row r="25" spans="1:17" x14ac:dyDescent="0.2">
      <c r="A25" s="22" t="s">
        <v>31</v>
      </c>
      <c r="B25" s="37" t="s">
        <v>32</v>
      </c>
      <c r="C25" s="38" t="s">
        <v>31</v>
      </c>
      <c r="D25" s="24" t="s">
        <v>32</v>
      </c>
      <c r="E25" s="39" t="s">
        <v>33</v>
      </c>
      <c r="F25" s="40" t="s">
        <v>10</v>
      </c>
      <c r="G25" s="758">
        <v>2</v>
      </c>
      <c r="H25" s="745">
        <v>1</v>
      </c>
      <c r="I25" s="103">
        <f>VLOOKUP($E25,HiLow!$E$17:$Q$319,I$1,FALSE)</f>
        <v>0</v>
      </c>
      <c r="J25" s="103">
        <f>VLOOKUP($E25,HiLow!$E$17:$Q$319,J$1,FALSE)</f>
        <v>0</v>
      </c>
      <c r="K25" s="729">
        <f>VLOOKUP($E25,HiLow!$E$17:$Q$319,K$1,FALSE)</f>
        <v>0</v>
      </c>
      <c r="L25" s="88">
        <f>VLOOKUP($E25,HiLow!$E$17:$Q$319,L$1,FALSE)</f>
        <v>0</v>
      </c>
      <c r="M25" s="736">
        <f>VLOOKUP($E25,HiLow!$E$17:$Q$319,M$1,FALSE)</f>
        <v>0</v>
      </c>
      <c r="N25" s="736">
        <f>VLOOKUP($E25,HiLow!$E$17:$Q$319,N$1,FALSE)</f>
        <v>0</v>
      </c>
      <c r="O25" s="88">
        <f>VLOOKUP($E25,HiLow!$E$17:$Q$319,O$1,FALSE)</f>
        <v>0</v>
      </c>
      <c r="P25" s="103">
        <f>VLOOKUP($E25,HiLow!$E$17:$Q$319,P$1,FALSE)</f>
        <v>0</v>
      </c>
      <c r="Q25" s="88">
        <f>VLOOKUP($E25,HiLow!$E$17:$Q$319,Q$1,FALSE)</f>
        <v>0</v>
      </c>
    </row>
    <row r="26" spans="1:17" x14ac:dyDescent="0.2">
      <c r="A26" s="22" t="s">
        <v>34</v>
      </c>
      <c r="B26" s="37" t="s">
        <v>35</v>
      </c>
      <c r="C26" s="38" t="s">
        <v>34</v>
      </c>
      <c r="D26" s="24" t="s">
        <v>35</v>
      </c>
      <c r="E26" s="39" t="s">
        <v>36</v>
      </c>
      <c r="F26" s="40" t="s">
        <v>10</v>
      </c>
      <c r="G26" s="758">
        <v>2</v>
      </c>
      <c r="H26" s="745">
        <v>1</v>
      </c>
      <c r="I26" s="103">
        <f>VLOOKUP($E26,HiLow!$E$17:$Q$319,I$1,FALSE)</f>
        <v>0</v>
      </c>
      <c r="J26" s="103">
        <f>VLOOKUP($E26,HiLow!$E$17:$Q$319,J$1,FALSE)</f>
        <v>0</v>
      </c>
      <c r="K26" s="729">
        <f>VLOOKUP($E26,HiLow!$E$17:$Q$319,K$1,FALSE)</f>
        <v>0</v>
      </c>
      <c r="L26" s="88">
        <f>VLOOKUP($E26,HiLow!$E$17:$Q$319,L$1,FALSE)</f>
        <v>0</v>
      </c>
      <c r="M26" s="736">
        <f>VLOOKUP($E26,HiLow!$E$17:$Q$319,M$1,FALSE)</f>
        <v>0</v>
      </c>
      <c r="N26" s="736">
        <f>VLOOKUP($E26,HiLow!$E$17:$Q$319,N$1,FALSE)</f>
        <v>0</v>
      </c>
      <c r="O26" s="88">
        <f>VLOOKUP($E26,HiLow!$E$17:$Q$319,O$1,FALSE)</f>
        <v>0</v>
      </c>
      <c r="P26" s="103">
        <f>VLOOKUP($E26,HiLow!$E$17:$Q$319,P$1,FALSE)</f>
        <v>0</v>
      </c>
      <c r="Q26" s="88">
        <f>VLOOKUP($E26,HiLow!$E$17:$Q$319,Q$1,FALSE)</f>
        <v>0</v>
      </c>
    </row>
    <row r="27" spans="1:17" x14ac:dyDescent="0.2">
      <c r="A27" s="22" t="s">
        <v>37</v>
      </c>
      <c r="B27" s="37" t="s">
        <v>38</v>
      </c>
      <c r="C27" s="38" t="s">
        <v>37</v>
      </c>
      <c r="D27" s="24" t="s">
        <v>38</v>
      </c>
      <c r="E27" s="39" t="s">
        <v>39</v>
      </c>
      <c r="F27" s="40" t="s">
        <v>10</v>
      </c>
      <c r="G27" s="758">
        <v>2</v>
      </c>
      <c r="H27" s="745">
        <v>1</v>
      </c>
      <c r="I27" s="103">
        <f>VLOOKUP($E27,HiLow!$E$17:$Q$319,I$1,FALSE)</f>
        <v>0</v>
      </c>
      <c r="J27" s="103">
        <f>VLOOKUP($E27,HiLow!$E$17:$Q$319,J$1,FALSE)</f>
        <v>0</v>
      </c>
      <c r="K27" s="729">
        <f>VLOOKUP($E27,HiLow!$E$17:$Q$319,K$1,FALSE)</f>
        <v>0</v>
      </c>
      <c r="L27" s="88">
        <f>VLOOKUP($E27,HiLow!$E$17:$Q$319,L$1,FALSE)</f>
        <v>0</v>
      </c>
      <c r="M27" s="736">
        <f>VLOOKUP($E27,HiLow!$E$17:$Q$319,M$1,FALSE)</f>
        <v>0</v>
      </c>
      <c r="N27" s="736">
        <f>VLOOKUP($E27,HiLow!$E$17:$Q$319,N$1,FALSE)</f>
        <v>0</v>
      </c>
      <c r="O27" s="88">
        <f>VLOOKUP($E27,HiLow!$E$17:$Q$319,O$1,FALSE)</f>
        <v>0</v>
      </c>
      <c r="P27" s="103">
        <f>VLOOKUP($E27,HiLow!$E$17:$Q$319,P$1,FALSE)</f>
        <v>0</v>
      </c>
      <c r="Q27" s="88">
        <f>VLOOKUP($E27,HiLow!$E$17:$Q$319,Q$1,FALSE)</f>
        <v>0</v>
      </c>
    </row>
    <row r="28" spans="1:17" x14ac:dyDescent="0.2">
      <c r="A28" s="42" t="s">
        <v>40</v>
      </c>
      <c r="B28" s="43" t="s">
        <v>41</v>
      </c>
      <c r="C28" s="44" t="s">
        <v>40</v>
      </c>
      <c r="D28" s="45" t="s">
        <v>41</v>
      </c>
      <c r="E28" s="46" t="s">
        <v>42</v>
      </c>
      <c r="F28" s="47" t="s">
        <v>10</v>
      </c>
      <c r="G28" s="760">
        <v>2</v>
      </c>
      <c r="H28" s="745"/>
      <c r="I28" s="104">
        <f>VLOOKUP($E28,HiLow!$E$17:$Q$319,I$1,FALSE)</f>
        <v>572.58000000000004</v>
      </c>
      <c r="J28" s="104">
        <f>VLOOKUP($E28,HiLow!$E$17:$Q$319,J$1,FALSE)</f>
        <v>27.600000000000023</v>
      </c>
      <c r="K28" s="731">
        <f>VLOOKUP($E28,HiLow!$E$17:$Q$319,K$1,FALSE)</f>
        <v>1.0509999999999999</v>
      </c>
      <c r="L28" s="89">
        <f>VLOOKUP($E28,HiLow!$E$17:$Q$319,L$1,FALSE)</f>
        <v>15121.94</v>
      </c>
      <c r="M28" s="737">
        <f>VLOOKUP($E28,HiLow!$E$17:$Q$319,M$1,FALSE)</f>
        <v>0.26900000000000002</v>
      </c>
      <c r="N28" s="737">
        <f>VLOOKUP($E28,HiLow!$E$17:$Q$319,N$1,FALSE)</f>
        <v>1.4800000000000001E-2</v>
      </c>
      <c r="O28" s="89">
        <f>VLOOKUP($E28,HiLow!$E$17:$Q$319,O$1,FALSE)</f>
        <v>223.8</v>
      </c>
      <c r="P28" s="104">
        <f>VLOOKUP($E28,HiLow!$E$17:$Q$319,P$1,FALSE)</f>
        <v>16518.7</v>
      </c>
      <c r="Q28" s="89">
        <f>VLOOKUP($E28,HiLow!$E$17:$Q$319,Q$1,FALSE)</f>
        <v>16742.5</v>
      </c>
    </row>
    <row r="29" spans="1:17" x14ac:dyDescent="0.2">
      <c r="A29" s="50" t="s">
        <v>43</v>
      </c>
      <c r="B29" s="51" t="s">
        <v>44</v>
      </c>
      <c r="C29" s="52" t="s">
        <v>43</v>
      </c>
      <c r="D29" s="53" t="s">
        <v>44</v>
      </c>
      <c r="E29" s="54" t="s">
        <v>45</v>
      </c>
      <c r="F29" s="55" t="s">
        <v>10</v>
      </c>
      <c r="G29" s="761">
        <v>2</v>
      </c>
      <c r="H29" s="745"/>
      <c r="I29" s="105">
        <f>VLOOKUP($E29,HiLow!$E$17:$Q$319,I$1,FALSE)</f>
        <v>282.59000000000003</v>
      </c>
      <c r="J29" s="105">
        <f>VLOOKUP($E29,HiLow!$E$17:$Q$319,J$1,FALSE)</f>
        <v>7.8799999999999955</v>
      </c>
      <c r="K29" s="732">
        <f>VLOOKUP($E29,HiLow!$E$17:$Q$319,K$1,FALSE)</f>
        <v>1.0289999999999999</v>
      </c>
      <c r="L29" s="90">
        <f>VLOOKUP($E29,HiLow!$E$17:$Q$319,L$1,FALSE)</f>
        <v>13653.77</v>
      </c>
      <c r="M29" s="738">
        <f>VLOOKUP($E29,HiLow!$E$17:$Q$319,M$1,FALSE)</f>
        <v>0.40539999999999998</v>
      </c>
      <c r="N29" s="738">
        <f>VLOOKUP($E29,HiLow!$E$17:$Q$319,N$1,FALSE)</f>
        <v>2.23E-2</v>
      </c>
      <c r="O29" s="90">
        <f>VLOOKUP($E29,HiLow!$E$17:$Q$319,O$1,FALSE)</f>
        <v>304.48</v>
      </c>
      <c r="P29" s="105">
        <f>VLOOKUP($E29,HiLow!$E$17:$Q$319,P$1,FALSE)</f>
        <v>13752.87</v>
      </c>
      <c r="Q29" s="90">
        <f>VLOOKUP($E29,HiLow!$E$17:$Q$319,Q$1,FALSE)</f>
        <v>14057.35</v>
      </c>
    </row>
    <row r="30" spans="1:17" x14ac:dyDescent="0.2">
      <c r="A30" s="22" t="s">
        <v>46</v>
      </c>
      <c r="B30" s="37" t="s">
        <v>47</v>
      </c>
      <c r="C30" s="38" t="s">
        <v>46</v>
      </c>
      <c r="D30" s="24" t="s">
        <v>47</v>
      </c>
      <c r="E30" s="39" t="s">
        <v>48</v>
      </c>
      <c r="F30" s="40" t="s">
        <v>10</v>
      </c>
      <c r="G30" s="758">
        <v>3</v>
      </c>
      <c r="H30" s="745"/>
      <c r="I30" s="103">
        <f>VLOOKUP($E30,HiLow!$E$17:$Q$319,I$1,FALSE)</f>
        <v>80.91</v>
      </c>
      <c r="J30" s="103">
        <f>VLOOKUP($E30,HiLow!$E$17:$Q$319,J$1,FALSE)</f>
        <v>0</v>
      </c>
      <c r="K30" s="729">
        <f>VLOOKUP($E30,HiLow!$E$17:$Q$319,K$1,FALSE)</f>
        <v>1</v>
      </c>
      <c r="L30" s="88">
        <f>VLOOKUP($E30,HiLow!$E$17:$Q$319,L$1,FALSE)</f>
        <v>15766.029999999999</v>
      </c>
      <c r="M30" s="736">
        <f>VLOOKUP($E30,HiLow!$E$17:$Q$319,M$1,FALSE)</f>
        <v>0.21709999999999999</v>
      </c>
      <c r="N30" s="736">
        <f>VLOOKUP($E30,HiLow!$E$17:$Q$319,N$1,FALSE)</f>
        <v>1.1900000000000001E-2</v>
      </c>
      <c r="O30" s="88">
        <f>VLOOKUP($E30,HiLow!$E$17:$Q$319,O$1,FALSE)</f>
        <v>187.62</v>
      </c>
      <c r="P30" s="103">
        <f>VLOOKUP($E30,HiLow!$E$17:$Q$319,P$1,FALSE)</f>
        <v>16471.939999999999</v>
      </c>
      <c r="Q30" s="88">
        <f>VLOOKUP($E30,HiLow!$E$17:$Q$319,Q$1,FALSE)</f>
        <v>16659.560000000001</v>
      </c>
    </row>
    <row r="31" spans="1:17" x14ac:dyDescent="0.2">
      <c r="A31" s="22" t="s">
        <v>49</v>
      </c>
      <c r="B31" s="37" t="s">
        <v>50</v>
      </c>
      <c r="C31" s="38" t="s">
        <v>49</v>
      </c>
      <c r="D31" s="24" t="s">
        <v>50</v>
      </c>
      <c r="E31" s="39" t="s">
        <v>51</v>
      </c>
      <c r="F31" s="40" t="s">
        <v>10</v>
      </c>
      <c r="G31" s="758">
        <v>3</v>
      </c>
      <c r="H31" s="745"/>
      <c r="I31" s="103">
        <f>VLOOKUP($E31,HiLow!$E$17:$Q$319,I$1,FALSE)</f>
        <v>79.73</v>
      </c>
      <c r="J31" s="103">
        <f>VLOOKUP($E31,HiLow!$E$17:$Q$319,J$1,FALSE)</f>
        <v>0</v>
      </c>
      <c r="K31" s="729">
        <f>VLOOKUP($E31,HiLow!$E$17:$Q$319,K$1,FALSE)</f>
        <v>1</v>
      </c>
      <c r="L31" s="88">
        <f>VLOOKUP($E31,HiLow!$E$17:$Q$319,L$1,FALSE)</f>
        <v>16274.24</v>
      </c>
      <c r="M31" s="736">
        <f>VLOOKUP($E31,HiLow!$E$17:$Q$319,M$1,FALSE)</f>
        <v>0.17910000000000001</v>
      </c>
      <c r="N31" s="736">
        <f>VLOOKUP($E31,HiLow!$E$17:$Q$319,N$1,FALSE)</f>
        <v>9.9000000000000008E-3</v>
      </c>
      <c r="O31" s="88">
        <f>VLOOKUP($E31,HiLow!$E$17:$Q$319,O$1,FALSE)</f>
        <v>161.11000000000001</v>
      </c>
      <c r="P31" s="103">
        <f>VLOOKUP($E31,HiLow!$E$17:$Q$319,P$1,FALSE)</f>
        <v>16274.24</v>
      </c>
      <c r="Q31" s="88">
        <f>VLOOKUP($E31,HiLow!$E$17:$Q$319,Q$1,FALSE)</f>
        <v>16435.349999999999</v>
      </c>
    </row>
    <row r="32" spans="1:17" x14ac:dyDescent="0.2">
      <c r="A32" s="22" t="s">
        <v>52</v>
      </c>
      <c r="B32" s="37" t="s">
        <v>53</v>
      </c>
      <c r="C32" s="38" t="s">
        <v>52</v>
      </c>
      <c r="D32" s="24" t="s">
        <v>54</v>
      </c>
      <c r="E32" s="39" t="s">
        <v>55</v>
      </c>
      <c r="F32" s="40" t="s">
        <v>10</v>
      </c>
      <c r="G32" s="758">
        <v>3</v>
      </c>
      <c r="H32" s="745"/>
      <c r="I32" s="103">
        <f>VLOOKUP($E32,HiLow!$E$17:$Q$319,I$1,FALSE)</f>
        <v>415.12</v>
      </c>
      <c r="J32" s="103">
        <f>VLOOKUP($E32,HiLow!$E$17:$Q$319,J$1,FALSE)</f>
        <v>4.0000000000020464E-2</v>
      </c>
      <c r="K32" s="729">
        <f>VLOOKUP($E32,HiLow!$E$17:$Q$319,K$1,FALSE)</f>
        <v>1</v>
      </c>
      <c r="L32" s="88">
        <f>VLOOKUP($E32,HiLow!$E$17:$Q$319,L$1,FALSE)</f>
        <v>14070.16</v>
      </c>
      <c r="M32" s="736">
        <f>VLOOKUP($E32,HiLow!$E$17:$Q$319,M$1,FALSE)</f>
        <v>0.36380000000000001</v>
      </c>
      <c r="N32" s="736">
        <f>VLOOKUP($E32,HiLow!$E$17:$Q$319,N$1,FALSE)</f>
        <v>0.02</v>
      </c>
      <c r="O32" s="88">
        <f>VLOOKUP($E32,HiLow!$E$17:$Q$319,O$1,FALSE)</f>
        <v>281.39999999999998</v>
      </c>
      <c r="P32" s="103">
        <f>VLOOKUP($E32,HiLow!$E$17:$Q$319,P$1,FALSE)</f>
        <v>14498.26</v>
      </c>
      <c r="Q32" s="88">
        <f>VLOOKUP($E32,HiLow!$E$17:$Q$319,Q$1,FALSE)</f>
        <v>14779.66</v>
      </c>
    </row>
    <row r="33" spans="1:17" x14ac:dyDescent="0.2">
      <c r="A33" s="22" t="s">
        <v>56</v>
      </c>
      <c r="B33" s="37" t="s">
        <v>57</v>
      </c>
      <c r="C33" s="38" t="s">
        <v>56</v>
      </c>
      <c r="D33" s="24" t="s">
        <v>57</v>
      </c>
      <c r="E33" s="39" t="s">
        <v>58</v>
      </c>
      <c r="F33" s="40" t="s">
        <v>10</v>
      </c>
      <c r="G33" s="758">
        <v>3</v>
      </c>
      <c r="H33" s="745"/>
      <c r="I33" s="103">
        <f>VLOOKUP($E33,HiLow!$E$17:$Q$319,I$1,FALSE)</f>
        <v>33.729999999999997</v>
      </c>
      <c r="J33" s="103">
        <f>VLOOKUP($E33,HiLow!$E$17:$Q$319,J$1,FALSE)</f>
        <v>0</v>
      </c>
      <c r="K33" s="729">
        <f>VLOOKUP($E33,HiLow!$E$17:$Q$319,K$1,FALSE)</f>
        <v>1</v>
      </c>
      <c r="L33" s="88">
        <f>VLOOKUP($E33,HiLow!$E$17:$Q$319,L$1,FALSE)</f>
        <v>16786.780000000002</v>
      </c>
      <c r="M33" s="736">
        <f>VLOOKUP($E33,HiLow!$E$17:$Q$319,M$1,FALSE)</f>
        <v>0.1431</v>
      </c>
      <c r="N33" s="736">
        <f>VLOOKUP($E33,HiLow!$E$17:$Q$319,N$1,FALSE)</f>
        <v>7.9000000000000008E-3</v>
      </c>
      <c r="O33" s="88">
        <f>VLOOKUP($E33,HiLow!$E$17:$Q$319,O$1,FALSE)</f>
        <v>132.62</v>
      </c>
      <c r="P33" s="103">
        <f>VLOOKUP($E33,HiLow!$E$17:$Q$319,P$1,FALSE)</f>
        <v>17301.04</v>
      </c>
      <c r="Q33" s="88">
        <f>VLOOKUP($E33,HiLow!$E$17:$Q$319,Q$1,FALSE)</f>
        <v>17433.66</v>
      </c>
    </row>
    <row r="34" spans="1:17" x14ac:dyDescent="0.2">
      <c r="A34" s="22" t="s">
        <v>59</v>
      </c>
      <c r="B34" s="37" t="s">
        <v>60</v>
      </c>
      <c r="C34" s="38" t="s">
        <v>59</v>
      </c>
      <c r="D34" s="24" t="s">
        <v>60</v>
      </c>
      <c r="E34" s="39" t="s">
        <v>61</v>
      </c>
      <c r="F34" s="40" t="s">
        <v>10</v>
      </c>
      <c r="G34" s="758">
        <v>3</v>
      </c>
      <c r="H34" s="745"/>
      <c r="I34" s="103">
        <f>VLOOKUP($E34,HiLow!$E$17:$Q$319,I$1,FALSE)</f>
        <v>88.6</v>
      </c>
      <c r="J34" s="103">
        <f>VLOOKUP($E34,HiLow!$E$17:$Q$319,J$1,FALSE)</f>
        <v>9.9999999999909051E-3</v>
      </c>
      <c r="K34" s="729">
        <f>VLOOKUP($E34,HiLow!$E$17:$Q$319,K$1,FALSE)</f>
        <v>1</v>
      </c>
      <c r="L34" s="88">
        <f>VLOOKUP($E34,HiLow!$E$17:$Q$319,L$1,FALSE)</f>
        <v>15207.57</v>
      </c>
      <c r="M34" s="736">
        <f>VLOOKUP($E34,HiLow!$E$17:$Q$319,M$1,FALSE)</f>
        <v>0.26179999999999998</v>
      </c>
      <c r="N34" s="736">
        <f>VLOOKUP($E34,HiLow!$E$17:$Q$319,N$1,FALSE)</f>
        <v>1.44E-2</v>
      </c>
      <c r="O34" s="88">
        <f>VLOOKUP($E34,HiLow!$E$17:$Q$319,O$1,FALSE)</f>
        <v>218.99</v>
      </c>
      <c r="P34" s="103">
        <f>VLOOKUP($E34,HiLow!$E$17:$Q$319,P$1,FALSE)</f>
        <v>16139.65</v>
      </c>
      <c r="Q34" s="88">
        <f>VLOOKUP($E34,HiLow!$E$17:$Q$319,Q$1,FALSE)</f>
        <v>16358.64</v>
      </c>
    </row>
    <row r="35" spans="1:17" x14ac:dyDescent="0.2">
      <c r="A35" s="22" t="s">
        <v>62</v>
      </c>
      <c r="B35" s="37" t="s">
        <v>63</v>
      </c>
      <c r="C35" s="38" t="s">
        <v>62</v>
      </c>
      <c r="D35" s="24" t="s">
        <v>63</v>
      </c>
      <c r="E35" s="39" t="s">
        <v>64</v>
      </c>
      <c r="F35" s="40" t="s">
        <v>10</v>
      </c>
      <c r="G35" s="758">
        <v>3</v>
      </c>
      <c r="H35" s="745"/>
      <c r="I35" s="103">
        <f>VLOOKUP($E35,HiLow!$E$17:$Q$319,I$1,FALSE)</f>
        <v>75.08</v>
      </c>
      <c r="J35" s="103">
        <f>VLOOKUP($E35,HiLow!$E$17:$Q$319,J$1,FALSE)</f>
        <v>3.789999999999992</v>
      </c>
      <c r="K35" s="729">
        <f>VLOOKUP($E35,HiLow!$E$17:$Q$319,K$1,FALSE)</f>
        <v>1.0529999999999999</v>
      </c>
      <c r="L35" s="88">
        <f>VLOOKUP($E35,HiLow!$E$17:$Q$319,L$1,FALSE)</f>
        <v>16019.52</v>
      </c>
      <c r="M35" s="736">
        <f>VLOOKUP($E35,HiLow!$E$17:$Q$319,M$1,FALSE)</f>
        <v>0.19789999999999999</v>
      </c>
      <c r="N35" s="736">
        <f>VLOOKUP($E35,HiLow!$E$17:$Q$319,N$1,FALSE)</f>
        <v>1.09E-2</v>
      </c>
      <c r="O35" s="88">
        <f>VLOOKUP($E35,HiLow!$E$17:$Q$319,O$1,FALSE)</f>
        <v>174.61</v>
      </c>
      <c r="P35" s="103">
        <f>VLOOKUP($E35,HiLow!$E$17:$Q$319,P$1,FALSE)</f>
        <v>16479.32</v>
      </c>
      <c r="Q35" s="88">
        <f>VLOOKUP($E35,HiLow!$E$17:$Q$319,Q$1,FALSE)</f>
        <v>16653.93</v>
      </c>
    </row>
    <row r="36" spans="1:17" x14ac:dyDescent="0.2">
      <c r="A36" s="22" t="s">
        <v>65</v>
      </c>
      <c r="B36" s="37" t="s">
        <v>66</v>
      </c>
      <c r="C36" s="38" t="s">
        <v>65</v>
      </c>
      <c r="D36" s="24" t="s">
        <v>66</v>
      </c>
      <c r="E36" s="39" t="s">
        <v>67</v>
      </c>
      <c r="F36" s="40" t="s">
        <v>10</v>
      </c>
      <c r="G36" s="758">
        <v>3</v>
      </c>
      <c r="H36" s="745"/>
      <c r="I36" s="103">
        <f>VLOOKUP($E36,HiLow!$E$17:$Q$319,I$1,FALSE)</f>
        <v>45.95</v>
      </c>
      <c r="J36" s="103">
        <f>VLOOKUP($E36,HiLow!$E$17:$Q$319,J$1,FALSE)</f>
        <v>1.3100000000000023</v>
      </c>
      <c r="K36" s="729">
        <f>VLOOKUP($E36,HiLow!$E$17:$Q$319,K$1,FALSE)</f>
        <v>1.0289999999999999</v>
      </c>
      <c r="L36" s="88">
        <f>VLOOKUP($E36,HiLow!$E$17:$Q$319,L$1,FALSE)</f>
        <v>19189.45</v>
      </c>
      <c r="M36" s="736">
        <f>VLOOKUP($E36,HiLow!$E$17:$Q$319,M$1,FALSE)</f>
        <v>0</v>
      </c>
      <c r="N36" s="736">
        <f>VLOOKUP($E36,HiLow!$E$17:$Q$319,N$1,FALSE)</f>
        <v>0</v>
      </c>
      <c r="O36" s="88">
        <f>VLOOKUP($E36,HiLow!$E$17:$Q$319,O$1,FALSE)</f>
        <v>0</v>
      </c>
      <c r="P36" s="103">
        <f>VLOOKUP($E36,HiLow!$E$17:$Q$319,P$1,FALSE)</f>
        <v>20200.37</v>
      </c>
      <c r="Q36" s="88">
        <f>VLOOKUP($E36,HiLow!$E$17:$Q$319,Q$1,FALSE)</f>
        <v>20200.37</v>
      </c>
    </row>
    <row r="37" spans="1:17" x14ac:dyDescent="0.2">
      <c r="A37" s="42" t="s">
        <v>68</v>
      </c>
      <c r="B37" s="43" t="s">
        <v>69</v>
      </c>
      <c r="C37" s="44" t="s">
        <v>68</v>
      </c>
      <c r="D37" s="45" t="s">
        <v>69</v>
      </c>
      <c r="E37" s="46" t="s">
        <v>70</v>
      </c>
      <c r="F37" s="47" t="s">
        <v>10</v>
      </c>
      <c r="G37" s="760">
        <v>3</v>
      </c>
      <c r="H37" s="745"/>
      <c r="I37" s="104">
        <f>VLOOKUP($E37,HiLow!$E$17:$Q$319,I$1,FALSE)</f>
        <v>967.71</v>
      </c>
      <c r="J37" s="104">
        <f>VLOOKUP($E37,HiLow!$E$17:$Q$319,J$1,FALSE)</f>
        <v>6.9699999999999136</v>
      </c>
      <c r="K37" s="731">
        <f>VLOOKUP($E37,HiLow!$E$17:$Q$319,K$1,FALSE)</f>
        <v>1.0069999999999999</v>
      </c>
      <c r="L37" s="89">
        <f>VLOOKUP($E37,HiLow!$E$17:$Q$319,L$1,FALSE)</f>
        <v>16993.95</v>
      </c>
      <c r="M37" s="737">
        <f>VLOOKUP($E37,HiLow!$E$17:$Q$319,M$1,FALSE)</f>
        <v>0.12920000000000001</v>
      </c>
      <c r="N37" s="737">
        <f>VLOOKUP($E37,HiLow!$E$17:$Q$319,N$1,FALSE)</f>
        <v>7.1000000000000004E-3</v>
      </c>
      <c r="O37" s="89">
        <f>VLOOKUP($E37,HiLow!$E$17:$Q$319,O$1,FALSE)</f>
        <v>120.66</v>
      </c>
      <c r="P37" s="104">
        <f>VLOOKUP($E37,HiLow!$E$17:$Q$319,P$1,FALSE)</f>
        <v>17593.73</v>
      </c>
      <c r="Q37" s="89">
        <f>VLOOKUP($E37,HiLow!$E$17:$Q$319,Q$1,FALSE)</f>
        <v>17714.39</v>
      </c>
    </row>
    <row r="38" spans="1:17" x14ac:dyDescent="0.2">
      <c r="A38" s="22" t="s">
        <v>71</v>
      </c>
      <c r="B38" s="37" t="s">
        <v>72</v>
      </c>
      <c r="C38" s="38" t="s">
        <v>71</v>
      </c>
      <c r="D38" s="24" t="s">
        <v>72</v>
      </c>
      <c r="E38" s="39" t="s">
        <v>73</v>
      </c>
      <c r="F38" s="40" t="s">
        <v>74</v>
      </c>
      <c r="G38" s="758">
        <v>4</v>
      </c>
      <c r="H38" s="745"/>
      <c r="I38" s="103">
        <f>VLOOKUP($E38,HiLow!$E$17:$Q$319,I$1,FALSE)</f>
        <v>94.42</v>
      </c>
      <c r="J38" s="103">
        <f>VLOOKUP($E38,HiLow!$E$17:$Q$319,J$1,FALSE)</f>
        <v>2.3700000000000045</v>
      </c>
      <c r="K38" s="729">
        <f>VLOOKUP($E38,HiLow!$E$17:$Q$319,K$1,FALSE)</f>
        <v>1.026</v>
      </c>
      <c r="L38" s="88">
        <f>VLOOKUP($E38,HiLow!$E$17:$Q$319,L$1,FALSE)</f>
        <v>13159.3</v>
      </c>
      <c r="M38" s="736">
        <f>VLOOKUP($E38,HiLow!$E$17:$Q$319,M$1,FALSE)</f>
        <v>0.4582</v>
      </c>
      <c r="N38" s="736">
        <f>VLOOKUP($E38,HiLow!$E$17:$Q$319,N$1,FALSE)</f>
        <v>2.52E-2</v>
      </c>
      <c r="O38" s="88">
        <f>VLOOKUP($E38,HiLow!$E$17:$Q$319,O$1,FALSE)</f>
        <v>331.61</v>
      </c>
      <c r="P38" s="103">
        <f>VLOOKUP($E38,HiLow!$E$17:$Q$319,P$1,FALSE)</f>
        <v>13159.3</v>
      </c>
      <c r="Q38" s="88">
        <f>VLOOKUP($E38,HiLow!$E$17:$Q$319,Q$1,FALSE)</f>
        <v>13490.91</v>
      </c>
    </row>
    <row r="39" spans="1:17" x14ac:dyDescent="0.2">
      <c r="A39" s="22" t="s">
        <v>75</v>
      </c>
      <c r="B39" s="37" t="s">
        <v>76</v>
      </c>
      <c r="C39" s="58" t="s">
        <v>75</v>
      </c>
      <c r="D39" s="24" t="s">
        <v>76</v>
      </c>
      <c r="E39" s="59" t="s">
        <v>77</v>
      </c>
      <c r="F39" s="40" t="s">
        <v>74</v>
      </c>
      <c r="G39" s="758">
        <v>4</v>
      </c>
      <c r="H39" s="745">
        <v>1</v>
      </c>
      <c r="I39" s="103">
        <f>VLOOKUP($E39,HiLow!$E$17:$Q$319,I$1,FALSE)</f>
        <v>0</v>
      </c>
      <c r="J39" s="103">
        <f>VLOOKUP($E39,HiLow!$E$17:$Q$319,J$1,FALSE)</f>
        <v>0</v>
      </c>
      <c r="K39" s="729">
        <f>VLOOKUP($E39,HiLow!$E$17:$Q$319,K$1,FALSE)</f>
        <v>0</v>
      </c>
      <c r="L39" s="88">
        <f>VLOOKUP($E39,HiLow!$E$17:$Q$319,L$1,FALSE)</f>
        <v>0</v>
      </c>
      <c r="M39" s="736">
        <f>VLOOKUP($E39,HiLow!$E$17:$Q$319,M$1,FALSE)</f>
        <v>0</v>
      </c>
      <c r="N39" s="736">
        <f>VLOOKUP($E39,HiLow!$E$17:$Q$319,N$1,FALSE)</f>
        <v>0</v>
      </c>
      <c r="O39" s="88">
        <f>VLOOKUP($E39,HiLow!$E$17:$Q$319,O$1,FALSE)</f>
        <v>0</v>
      </c>
      <c r="P39" s="103">
        <f>VLOOKUP($E39,HiLow!$E$17:$Q$319,P$1,FALSE)</f>
        <v>0</v>
      </c>
      <c r="Q39" s="88">
        <f>VLOOKUP($E39,HiLow!$E$17:$Q$319,Q$1,FALSE)</f>
        <v>0</v>
      </c>
    </row>
    <row r="40" spans="1:17" x14ac:dyDescent="0.2">
      <c r="A40" s="22" t="s">
        <v>78</v>
      </c>
      <c r="B40" s="37" t="s">
        <v>79</v>
      </c>
      <c r="C40" s="38" t="s">
        <v>78</v>
      </c>
      <c r="D40" s="24" t="s">
        <v>79</v>
      </c>
      <c r="E40" s="39" t="s">
        <v>80</v>
      </c>
      <c r="F40" s="40" t="s">
        <v>74</v>
      </c>
      <c r="G40" s="758">
        <v>4</v>
      </c>
      <c r="H40" s="745"/>
      <c r="I40" s="103">
        <f>VLOOKUP($E40,HiLow!$E$17:$Q$319,I$1,FALSE)</f>
        <v>324.3</v>
      </c>
      <c r="J40" s="103">
        <f>VLOOKUP($E40,HiLow!$E$17:$Q$319,J$1,FALSE)</f>
        <v>2.0000000000038654E-2</v>
      </c>
      <c r="K40" s="729">
        <f>VLOOKUP($E40,HiLow!$E$17:$Q$319,K$1,FALSE)</f>
        <v>1</v>
      </c>
      <c r="L40" s="88">
        <f>VLOOKUP($E40,HiLow!$E$17:$Q$319,L$1,FALSE)</f>
        <v>12691.16</v>
      </c>
      <c r="M40" s="736">
        <f>VLOOKUP($E40,HiLow!$E$17:$Q$319,M$1,FALSE)</f>
        <v>0.51200000000000001</v>
      </c>
      <c r="N40" s="736">
        <f>VLOOKUP($E40,HiLow!$E$17:$Q$319,N$1,FALSE)</f>
        <v>2.8199999999999999E-2</v>
      </c>
      <c r="O40" s="88">
        <f>VLOOKUP($E40,HiLow!$E$17:$Q$319,O$1,FALSE)</f>
        <v>357.89</v>
      </c>
      <c r="P40" s="103">
        <f>VLOOKUP($E40,HiLow!$E$17:$Q$319,P$1,FALSE)</f>
        <v>13019.24</v>
      </c>
      <c r="Q40" s="88">
        <f>VLOOKUP($E40,HiLow!$E$17:$Q$319,Q$1,FALSE)</f>
        <v>13377.13</v>
      </c>
    </row>
    <row r="41" spans="1:17" x14ac:dyDescent="0.2">
      <c r="A41" s="22" t="s">
        <v>81</v>
      </c>
      <c r="B41" s="37" t="s">
        <v>82</v>
      </c>
      <c r="C41" s="38" t="s">
        <v>81</v>
      </c>
      <c r="D41" s="24" t="s">
        <v>82</v>
      </c>
      <c r="E41" s="39" t="s">
        <v>83</v>
      </c>
      <c r="F41" s="40" t="s">
        <v>74</v>
      </c>
      <c r="G41" s="758">
        <v>4</v>
      </c>
      <c r="H41" s="745"/>
      <c r="I41" s="103">
        <f>VLOOKUP($E41,HiLow!$E$17:$Q$319,I$1,FALSE)</f>
        <v>27.28</v>
      </c>
      <c r="J41" s="103">
        <f>VLOOKUP($E41,HiLow!$E$17:$Q$319,J$1,FALSE)</f>
        <v>0.85999999999999943</v>
      </c>
      <c r="K41" s="729">
        <f>VLOOKUP($E41,HiLow!$E$17:$Q$319,K$1,FALSE)</f>
        <v>1.0329999999999999</v>
      </c>
      <c r="L41" s="88">
        <f>VLOOKUP($E41,HiLow!$E$17:$Q$319,L$1,FALSE)</f>
        <v>15387.98</v>
      </c>
      <c r="M41" s="736">
        <f>VLOOKUP($E41,HiLow!$E$17:$Q$319,M$1,FALSE)</f>
        <v>0.247</v>
      </c>
      <c r="N41" s="736">
        <f>VLOOKUP($E41,HiLow!$E$17:$Q$319,N$1,FALSE)</f>
        <v>1.3599999999999999E-2</v>
      </c>
      <c r="O41" s="88">
        <f>VLOOKUP($E41,HiLow!$E$17:$Q$319,O$1,FALSE)</f>
        <v>209.28</v>
      </c>
      <c r="P41" s="103">
        <f>VLOOKUP($E41,HiLow!$E$17:$Q$319,P$1,FALSE)</f>
        <v>15387.98</v>
      </c>
      <c r="Q41" s="88">
        <f>VLOOKUP($E41,HiLow!$E$17:$Q$319,Q$1,FALSE)</f>
        <v>15597.26</v>
      </c>
    </row>
    <row r="42" spans="1:17" x14ac:dyDescent="0.2">
      <c r="A42" s="22" t="s">
        <v>84</v>
      </c>
      <c r="B42" s="37" t="s">
        <v>85</v>
      </c>
      <c r="C42" s="38" t="s">
        <v>84</v>
      </c>
      <c r="D42" s="24" t="s">
        <v>85</v>
      </c>
      <c r="E42" s="39" t="s">
        <v>86</v>
      </c>
      <c r="F42" s="40" t="s">
        <v>10</v>
      </c>
      <c r="G42" s="758">
        <v>4</v>
      </c>
      <c r="H42" s="745"/>
      <c r="I42" s="103">
        <f>VLOOKUP($E42,HiLow!$E$17:$Q$319,I$1,FALSE)</f>
        <v>115.15</v>
      </c>
      <c r="J42" s="103">
        <f>VLOOKUP($E42,HiLow!$E$17:$Q$319,J$1,FALSE)</f>
        <v>0</v>
      </c>
      <c r="K42" s="729">
        <f>VLOOKUP($E42,HiLow!$E$17:$Q$319,K$1,FALSE)</f>
        <v>1</v>
      </c>
      <c r="L42" s="88">
        <f>VLOOKUP($E42,HiLow!$E$17:$Q$319,L$1,FALSE)</f>
        <v>13297.48</v>
      </c>
      <c r="M42" s="736">
        <f>VLOOKUP($E42,HiLow!$E$17:$Q$319,M$1,FALSE)</f>
        <v>0.44309999999999999</v>
      </c>
      <c r="N42" s="736">
        <f>VLOOKUP($E42,HiLow!$E$17:$Q$319,N$1,FALSE)</f>
        <v>2.4400000000000002E-2</v>
      </c>
      <c r="O42" s="88">
        <f>VLOOKUP($E42,HiLow!$E$17:$Q$319,O$1,FALSE)</f>
        <v>324.45999999999998</v>
      </c>
      <c r="P42" s="103">
        <f>VLOOKUP($E42,HiLow!$E$17:$Q$319,P$1,FALSE)</f>
        <v>13373.68</v>
      </c>
      <c r="Q42" s="88">
        <f>VLOOKUP($E42,HiLow!$E$17:$Q$319,Q$1,FALSE)</f>
        <v>13698.14</v>
      </c>
    </row>
    <row r="43" spans="1:17" x14ac:dyDescent="0.2">
      <c r="A43" s="22" t="s">
        <v>87</v>
      </c>
      <c r="B43" s="37" t="s">
        <v>88</v>
      </c>
      <c r="C43" s="38" t="s">
        <v>87</v>
      </c>
      <c r="D43" s="24" t="s">
        <v>88</v>
      </c>
      <c r="E43" s="39" t="s">
        <v>89</v>
      </c>
      <c r="F43" s="40" t="s">
        <v>74</v>
      </c>
      <c r="G43" s="758">
        <v>4</v>
      </c>
      <c r="H43" s="745"/>
      <c r="I43" s="103">
        <f>VLOOKUP($E43,HiLow!$E$17:$Q$319,I$1,FALSE)</f>
        <v>24.23</v>
      </c>
      <c r="J43" s="103">
        <f>VLOOKUP($E43,HiLow!$E$17:$Q$319,J$1,FALSE)</f>
        <v>0.73000000000000043</v>
      </c>
      <c r="K43" s="729">
        <f>VLOOKUP($E43,HiLow!$E$17:$Q$319,K$1,FALSE)</f>
        <v>1.0309999999999999</v>
      </c>
      <c r="L43" s="88">
        <f>VLOOKUP($E43,HiLow!$E$17:$Q$319,L$1,FALSE)</f>
        <v>15274.66</v>
      </c>
      <c r="M43" s="736">
        <f>VLOOKUP($E43,HiLow!$E$17:$Q$319,M$1,FALSE)</f>
        <v>0.25629999999999997</v>
      </c>
      <c r="N43" s="736">
        <f>VLOOKUP($E43,HiLow!$E$17:$Q$319,N$1,FALSE)</f>
        <v>1.41E-2</v>
      </c>
      <c r="O43" s="88">
        <f>VLOOKUP($E43,HiLow!$E$17:$Q$319,O$1,FALSE)</f>
        <v>215.37</v>
      </c>
      <c r="P43" s="103">
        <f>VLOOKUP($E43,HiLow!$E$17:$Q$319,P$1,FALSE)</f>
        <v>15274.66</v>
      </c>
      <c r="Q43" s="88">
        <f>VLOOKUP($E43,HiLow!$E$17:$Q$319,Q$1,FALSE)</f>
        <v>15490.03</v>
      </c>
    </row>
    <row r="44" spans="1:17" x14ac:dyDescent="0.2">
      <c r="A44" s="42" t="s">
        <v>90</v>
      </c>
      <c r="B44" s="43" t="s">
        <v>91</v>
      </c>
      <c r="C44" s="44" t="s">
        <v>90</v>
      </c>
      <c r="D44" s="45" t="s">
        <v>91</v>
      </c>
      <c r="E44" s="46" t="s">
        <v>92</v>
      </c>
      <c r="F44" s="47" t="s">
        <v>74</v>
      </c>
      <c r="G44" s="760">
        <v>4</v>
      </c>
      <c r="H44" s="745"/>
      <c r="I44" s="104">
        <f>VLOOKUP($E44,HiLow!$E$17:$Q$319,I$1,FALSE)</f>
        <v>482.09000000000003</v>
      </c>
      <c r="J44" s="104">
        <f>VLOOKUP($E44,HiLow!$E$17:$Q$319,J$1,FALSE)</f>
        <v>1.7699999999999818</v>
      </c>
      <c r="K44" s="731">
        <f>VLOOKUP($E44,HiLow!$E$17:$Q$319,K$1,FALSE)</f>
        <v>1.004</v>
      </c>
      <c r="L44" s="89">
        <f>VLOOKUP($E44,HiLow!$E$17:$Q$319,L$1,FALSE)</f>
        <v>13262.01</v>
      </c>
      <c r="M44" s="737">
        <f>VLOOKUP($E44,HiLow!$E$17:$Q$319,M$1,FALSE)</f>
        <v>0.44690000000000002</v>
      </c>
      <c r="N44" s="737">
        <f>VLOOKUP($E44,HiLow!$E$17:$Q$319,N$1,FALSE)</f>
        <v>2.46E-2</v>
      </c>
      <c r="O44" s="89">
        <f>VLOOKUP($E44,HiLow!$E$17:$Q$319,O$1,FALSE)</f>
        <v>326.25</v>
      </c>
      <c r="P44" s="104">
        <f>VLOOKUP($E44,HiLow!$E$17:$Q$319,P$1,FALSE)</f>
        <v>13263.59</v>
      </c>
      <c r="Q44" s="89">
        <f>VLOOKUP($E44,HiLow!$E$17:$Q$319,Q$1,FALSE)</f>
        <v>13589.84</v>
      </c>
    </row>
    <row r="45" spans="1:17" x14ac:dyDescent="0.2">
      <c r="A45" s="50" t="s">
        <v>93</v>
      </c>
      <c r="B45" s="51" t="s">
        <v>94</v>
      </c>
      <c r="C45" s="52" t="s">
        <v>93</v>
      </c>
      <c r="D45" s="53" t="s">
        <v>94</v>
      </c>
      <c r="E45" s="54" t="s">
        <v>95</v>
      </c>
      <c r="F45" s="55" t="s">
        <v>74</v>
      </c>
      <c r="G45" s="761">
        <v>4</v>
      </c>
      <c r="H45" s="745"/>
      <c r="I45" s="105">
        <f>VLOOKUP($E45,HiLow!$E$17:$Q$319,I$1,FALSE)</f>
        <v>372.68</v>
      </c>
      <c r="J45" s="105">
        <f>VLOOKUP($E45,HiLow!$E$17:$Q$319,J$1,FALSE)</f>
        <v>1.8000000000000114</v>
      </c>
      <c r="K45" s="732">
        <f>VLOOKUP($E45,HiLow!$E$17:$Q$319,K$1,FALSE)</f>
        <v>1.0049999999999999</v>
      </c>
      <c r="L45" s="90">
        <f>VLOOKUP($E45,HiLow!$E$17:$Q$319,L$1,FALSE)</f>
        <v>13592.31</v>
      </c>
      <c r="M45" s="738">
        <f>VLOOKUP($E45,HiLow!$E$17:$Q$319,M$1,FALSE)</f>
        <v>0.4118</v>
      </c>
      <c r="N45" s="738">
        <f>VLOOKUP($E45,HiLow!$E$17:$Q$319,N$1,FALSE)</f>
        <v>2.2599999999999999E-2</v>
      </c>
      <c r="O45" s="90">
        <f>VLOOKUP($E45,HiLow!$E$17:$Q$319,O$1,FALSE)</f>
        <v>307.19</v>
      </c>
      <c r="P45" s="105">
        <f>VLOOKUP($E45,HiLow!$E$17:$Q$319,P$1,FALSE)</f>
        <v>13592.31</v>
      </c>
      <c r="Q45" s="90">
        <f>VLOOKUP($E45,HiLow!$E$17:$Q$319,Q$1,FALSE)</f>
        <v>13899.5</v>
      </c>
    </row>
    <row r="46" spans="1:17" x14ac:dyDescent="0.2">
      <c r="A46" s="22" t="s">
        <v>96</v>
      </c>
      <c r="B46" s="37" t="s">
        <v>97</v>
      </c>
      <c r="C46" s="38" t="s">
        <v>96</v>
      </c>
      <c r="D46" s="24" t="s">
        <v>98</v>
      </c>
      <c r="E46" s="39" t="s">
        <v>99</v>
      </c>
      <c r="F46" s="40" t="s">
        <v>100</v>
      </c>
      <c r="G46" s="758">
        <v>5</v>
      </c>
      <c r="H46" s="745"/>
      <c r="I46" s="103">
        <f>VLOOKUP($E46,HiLow!$E$17:$Q$319,I$1,FALSE)</f>
        <v>852.15</v>
      </c>
      <c r="J46" s="103">
        <f>VLOOKUP($E46,HiLow!$E$17:$Q$319,J$1,FALSE)</f>
        <v>-0.10000000000002274</v>
      </c>
      <c r="K46" s="729">
        <f>VLOOKUP($E46,HiLow!$E$17:$Q$319,K$1,FALSE)</f>
        <v>1</v>
      </c>
      <c r="L46" s="88">
        <f>VLOOKUP($E46,HiLow!$E$17:$Q$319,L$1,FALSE)</f>
        <v>12990.83</v>
      </c>
      <c r="M46" s="736">
        <f>VLOOKUP($E46,HiLow!$E$17:$Q$319,M$1,FALSE)</f>
        <v>0.47720000000000001</v>
      </c>
      <c r="N46" s="736">
        <f>VLOOKUP($E46,HiLow!$E$17:$Q$319,N$1,FALSE)</f>
        <v>2.6200000000000001E-2</v>
      </c>
      <c r="O46" s="88">
        <f>VLOOKUP($E46,HiLow!$E$17:$Q$319,O$1,FALSE)</f>
        <v>340.36</v>
      </c>
      <c r="P46" s="103">
        <f>VLOOKUP($E46,HiLow!$E$17:$Q$319,P$1,FALSE)</f>
        <v>13016.2</v>
      </c>
      <c r="Q46" s="88">
        <f>VLOOKUP($E46,HiLow!$E$17:$Q$319,Q$1,FALSE)</f>
        <v>13356.56</v>
      </c>
    </row>
    <row r="47" spans="1:17" x14ac:dyDescent="0.2">
      <c r="A47" s="22" t="s">
        <v>101</v>
      </c>
      <c r="B47" s="37" t="s">
        <v>102</v>
      </c>
      <c r="C47" s="38" t="s">
        <v>101</v>
      </c>
      <c r="D47" s="24" t="s">
        <v>102</v>
      </c>
      <c r="E47" s="39" t="s">
        <v>103</v>
      </c>
      <c r="F47" s="40" t="s">
        <v>100</v>
      </c>
      <c r="G47" s="758">
        <v>5</v>
      </c>
      <c r="H47" s="745"/>
      <c r="I47" s="103">
        <f>VLOOKUP($E47,HiLow!$E$17:$Q$319,I$1,FALSE)</f>
        <v>124.01</v>
      </c>
      <c r="J47" s="103">
        <f>VLOOKUP($E47,HiLow!$E$17:$Q$319,J$1,FALSE)</f>
        <v>1.0000000000005116E-2</v>
      </c>
      <c r="K47" s="729">
        <f>VLOOKUP($E47,HiLow!$E$17:$Q$319,K$1,FALSE)</f>
        <v>1</v>
      </c>
      <c r="L47" s="88">
        <f>VLOOKUP($E47,HiLow!$E$17:$Q$319,L$1,FALSE)</f>
        <v>16836.57</v>
      </c>
      <c r="M47" s="736">
        <f>VLOOKUP($E47,HiLow!$E$17:$Q$319,M$1,FALSE)</f>
        <v>0.13969999999999999</v>
      </c>
      <c r="N47" s="736">
        <f>VLOOKUP($E47,HiLow!$E$17:$Q$319,N$1,FALSE)</f>
        <v>7.7000000000000002E-3</v>
      </c>
      <c r="O47" s="88">
        <f>VLOOKUP($E47,HiLow!$E$17:$Q$319,O$1,FALSE)</f>
        <v>129.63999999999999</v>
      </c>
      <c r="P47" s="103">
        <f>VLOOKUP($E47,HiLow!$E$17:$Q$319,P$1,FALSE)</f>
        <v>17101.8</v>
      </c>
      <c r="Q47" s="88">
        <f>VLOOKUP($E47,HiLow!$E$17:$Q$319,Q$1,FALSE)</f>
        <v>17231.439999999999</v>
      </c>
    </row>
    <row r="48" spans="1:17" x14ac:dyDescent="0.2">
      <c r="A48" s="22" t="s">
        <v>104</v>
      </c>
      <c r="B48" s="37" t="s">
        <v>105</v>
      </c>
      <c r="C48" s="38" t="s">
        <v>104</v>
      </c>
      <c r="D48" s="24" t="s">
        <v>105</v>
      </c>
      <c r="E48" s="39" t="s">
        <v>106</v>
      </c>
      <c r="F48" s="40" t="s">
        <v>100</v>
      </c>
      <c r="G48" s="758">
        <v>5</v>
      </c>
      <c r="H48" s="745"/>
      <c r="I48" s="103">
        <f>VLOOKUP($E48,HiLow!$E$17:$Q$319,I$1,FALSE)</f>
        <v>255.92</v>
      </c>
      <c r="J48" s="103">
        <f>VLOOKUP($E48,HiLow!$E$17:$Q$319,J$1,FALSE)</f>
        <v>0</v>
      </c>
      <c r="K48" s="729">
        <f>VLOOKUP($E48,HiLow!$E$17:$Q$319,K$1,FALSE)</f>
        <v>1</v>
      </c>
      <c r="L48" s="88">
        <f>VLOOKUP($E48,HiLow!$E$17:$Q$319,L$1,FALSE)</f>
        <v>14653.37</v>
      </c>
      <c r="M48" s="736">
        <f>VLOOKUP($E48,HiLow!$E$17:$Q$319,M$1,FALSE)</f>
        <v>0.30959999999999999</v>
      </c>
      <c r="N48" s="736">
        <f>VLOOKUP($E48,HiLow!$E$17:$Q$319,N$1,FALSE)</f>
        <v>1.7000000000000001E-2</v>
      </c>
      <c r="O48" s="88">
        <f>VLOOKUP($E48,HiLow!$E$17:$Q$319,O$1,FALSE)</f>
        <v>249.11</v>
      </c>
      <c r="P48" s="103">
        <f>VLOOKUP($E48,HiLow!$E$17:$Q$319,P$1,FALSE)</f>
        <v>14684.67</v>
      </c>
      <c r="Q48" s="88">
        <f>VLOOKUP($E48,HiLow!$E$17:$Q$319,Q$1,FALSE)</f>
        <v>14933.78</v>
      </c>
    </row>
    <row r="49" spans="1:17" x14ac:dyDescent="0.2">
      <c r="A49" s="22" t="s">
        <v>107</v>
      </c>
      <c r="B49" s="37" t="s">
        <v>108</v>
      </c>
      <c r="C49" s="38" t="s">
        <v>107</v>
      </c>
      <c r="D49" s="24" t="s">
        <v>108</v>
      </c>
      <c r="E49" s="39" t="s">
        <v>109</v>
      </c>
      <c r="F49" s="40" t="s">
        <v>100</v>
      </c>
      <c r="G49" s="758">
        <v>5</v>
      </c>
      <c r="H49" s="745"/>
      <c r="I49" s="103">
        <f>VLOOKUP($E49,HiLow!$E$17:$Q$319,I$1,FALSE)</f>
        <v>244.61</v>
      </c>
      <c r="J49" s="103">
        <f>VLOOKUP($E49,HiLow!$E$17:$Q$319,J$1,FALSE)</f>
        <v>2.0000000000010232E-2</v>
      </c>
      <c r="K49" s="729">
        <f>VLOOKUP($E49,HiLow!$E$17:$Q$319,K$1,FALSE)</f>
        <v>1</v>
      </c>
      <c r="L49" s="88">
        <f>VLOOKUP($E49,HiLow!$E$17:$Q$319,L$1,FALSE)</f>
        <v>12211.44</v>
      </c>
      <c r="M49" s="736">
        <f>VLOOKUP($E49,HiLow!$E$17:$Q$319,M$1,FALSE)</f>
        <v>0.57140000000000002</v>
      </c>
      <c r="N49" s="736">
        <f>VLOOKUP($E49,HiLow!$E$17:$Q$319,N$1,FALSE)</f>
        <v>3.1399999999999997E-2</v>
      </c>
      <c r="O49" s="88">
        <f>VLOOKUP($E49,HiLow!$E$17:$Q$319,O$1,FALSE)</f>
        <v>383.44</v>
      </c>
      <c r="P49" s="103">
        <f>VLOOKUP($E49,HiLow!$E$17:$Q$319,P$1,FALSE)</f>
        <v>12263.78</v>
      </c>
      <c r="Q49" s="88">
        <f>VLOOKUP($E49,HiLow!$E$17:$Q$319,Q$1,FALSE)</f>
        <v>12647.22</v>
      </c>
    </row>
    <row r="50" spans="1:17" x14ac:dyDescent="0.2">
      <c r="A50" s="22" t="s">
        <v>110</v>
      </c>
      <c r="B50" s="37" t="s">
        <v>111</v>
      </c>
      <c r="C50" s="38" t="s">
        <v>110</v>
      </c>
      <c r="D50" s="24" t="s">
        <v>111</v>
      </c>
      <c r="E50" s="39" t="s">
        <v>112</v>
      </c>
      <c r="F50" s="40" t="s">
        <v>100</v>
      </c>
      <c r="G50" s="758">
        <v>5</v>
      </c>
      <c r="H50" s="745"/>
      <c r="I50" s="103">
        <f>VLOOKUP($E50,HiLow!$E$17:$Q$319,I$1,FALSE)</f>
        <v>21.89</v>
      </c>
      <c r="J50" s="103">
        <f>VLOOKUP($E50,HiLow!$E$17:$Q$319,J$1,FALSE)</f>
        <v>0</v>
      </c>
      <c r="K50" s="729">
        <f>VLOOKUP($E50,HiLow!$E$17:$Q$319,K$1,FALSE)</f>
        <v>1</v>
      </c>
      <c r="L50" s="88">
        <f>VLOOKUP($E50,HiLow!$E$17:$Q$319,L$1,FALSE)</f>
        <v>8974.1</v>
      </c>
      <c r="M50" s="736">
        <f>VLOOKUP($E50,HiLow!$E$17:$Q$319,M$1,FALSE)</f>
        <v>1.1383000000000001</v>
      </c>
      <c r="N50" s="736">
        <f>VLOOKUP($E50,HiLow!$E$17:$Q$319,N$1,FALSE)</f>
        <v>6.2600000000000003E-2</v>
      </c>
      <c r="O50" s="88">
        <f>VLOOKUP($E50,HiLow!$E$17:$Q$319,O$1,FALSE)</f>
        <v>561.78</v>
      </c>
      <c r="P50" s="103">
        <f>VLOOKUP($E50,HiLow!$E$17:$Q$319,P$1,FALSE)</f>
        <v>9074.33</v>
      </c>
      <c r="Q50" s="88">
        <f>VLOOKUP($E50,HiLow!$E$17:$Q$319,Q$1,FALSE)</f>
        <v>9636.11</v>
      </c>
    </row>
    <row r="51" spans="1:17" x14ac:dyDescent="0.2">
      <c r="A51" s="22" t="s">
        <v>113</v>
      </c>
      <c r="B51" s="37" t="s">
        <v>114</v>
      </c>
      <c r="C51" s="38" t="s">
        <v>113</v>
      </c>
      <c r="D51" s="24" t="s">
        <v>114</v>
      </c>
      <c r="E51" s="39" t="s">
        <v>115</v>
      </c>
      <c r="F51" s="40" t="s">
        <v>100</v>
      </c>
      <c r="G51" s="758">
        <v>5</v>
      </c>
      <c r="H51" s="745"/>
      <c r="I51" s="103">
        <f>VLOOKUP($E51,HiLow!$E$17:$Q$319,I$1,FALSE)</f>
        <v>0</v>
      </c>
      <c r="J51" s="103">
        <f>VLOOKUP($E51,HiLow!$E$17:$Q$319,J$1,FALSE)</f>
        <v>0</v>
      </c>
      <c r="K51" s="729">
        <f>VLOOKUP($E51,HiLow!$E$17:$Q$319,K$1,FALSE)</f>
        <v>0</v>
      </c>
      <c r="L51" s="88">
        <f>VLOOKUP($E51,HiLow!$E$17:$Q$319,L$1,FALSE)</f>
        <v>0</v>
      </c>
      <c r="M51" s="736">
        <f>VLOOKUP($E51,HiLow!$E$17:$Q$319,M$1,FALSE)</f>
        <v>0</v>
      </c>
      <c r="N51" s="736">
        <f>VLOOKUP($E51,HiLow!$E$17:$Q$319,N$1,FALSE)</f>
        <v>0</v>
      </c>
      <c r="O51" s="88">
        <f>VLOOKUP($E51,HiLow!$E$17:$Q$319,O$1,FALSE)</f>
        <v>0</v>
      </c>
      <c r="P51" s="103">
        <f>VLOOKUP($E51,HiLow!$E$17:$Q$319,P$1,FALSE)</f>
        <v>0</v>
      </c>
      <c r="Q51" s="88">
        <f>VLOOKUP($E51,HiLow!$E$17:$Q$319,Q$1,FALSE)</f>
        <v>0</v>
      </c>
    </row>
    <row r="52" spans="1:17" x14ac:dyDescent="0.2">
      <c r="A52" s="42" t="s">
        <v>116</v>
      </c>
      <c r="B52" s="43" t="s">
        <v>117</v>
      </c>
      <c r="C52" s="44" t="s">
        <v>116</v>
      </c>
      <c r="D52" s="45" t="s">
        <v>117</v>
      </c>
      <c r="E52" s="46" t="s">
        <v>118</v>
      </c>
      <c r="F52" s="47" t="s">
        <v>100</v>
      </c>
      <c r="G52" s="760">
        <v>5</v>
      </c>
      <c r="H52" s="745"/>
      <c r="I52" s="104">
        <f>VLOOKUP($E52,HiLow!$E$17:$Q$319,I$1,FALSE)</f>
        <v>1758.89</v>
      </c>
      <c r="J52" s="104">
        <f>VLOOKUP($E52,HiLow!$E$17:$Q$319,J$1,FALSE)</f>
        <v>6.9999999999936335E-2</v>
      </c>
      <c r="K52" s="731">
        <f>VLOOKUP($E52,HiLow!$E$17:$Q$319,K$1,FALSE)</f>
        <v>1</v>
      </c>
      <c r="L52" s="89">
        <f>VLOOKUP($E52,HiLow!$E$17:$Q$319,L$1,FALSE)</f>
        <v>12910.710000000001</v>
      </c>
      <c r="M52" s="737">
        <f>VLOOKUP($E52,HiLow!$E$17:$Q$319,M$1,FALSE)</f>
        <v>0.48630000000000001</v>
      </c>
      <c r="N52" s="737">
        <f>VLOOKUP($E52,HiLow!$E$17:$Q$319,N$1,FALSE)</f>
        <v>2.6700000000000002E-2</v>
      </c>
      <c r="O52" s="89">
        <f>VLOOKUP($E52,HiLow!$E$17:$Q$319,O$1,FALSE)</f>
        <v>344.72</v>
      </c>
      <c r="P52" s="104">
        <f>VLOOKUP($E52,HiLow!$E$17:$Q$319,P$1,FALSE)</f>
        <v>13526.19</v>
      </c>
      <c r="Q52" s="89">
        <f>VLOOKUP($E52,HiLow!$E$17:$Q$319,Q$1,FALSE)</f>
        <v>13870.91</v>
      </c>
    </row>
    <row r="53" spans="1:17" x14ac:dyDescent="0.2">
      <c r="A53" s="22" t="s">
        <v>119</v>
      </c>
      <c r="B53" s="37" t="s">
        <v>120</v>
      </c>
      <c r="C53" s="38" t="s">
        <v>119</v>
      </c>
      <c r="D53" s="24" t="s">
        <v>120</v>
      </c>
      <c r="E53" s="39" t="s">
        <v>121</v>
      </c>
      <c r="F53" s="40" t="s">
        <v>74</v>
      </c>
      <c r="G53" s="758">
        <v>6</v>
      </c>
      <c r="H53" s="745"/>
      <c r="I53" s="103">
        <f>VLOOKUP($E53,HiLow!$E$17:$Q$319,I$1,FALSE)</f>
        <v>119.26</v>
      </c>
      <c r="J53" s="103">
        <f>VLOOKUP($E53,HiLow!$E$17:$Q$319,J$1,FALSE)</f>
        <v>-9.9999999999909051E-3</v>
      </c>
      <c r="K53" s="729">
        <f>VLOOKUP($E53,HiLow!$E$17:$Q$319,K$1,FALSE)</f>
        <v>1</v>
      </c>
      <c r="L53" s="88">
        <f>VLOOKUP($E53,HiLow!$E$17:$Q$319,L$1,FALSE)</f>
        <v>16947.02</v>
      </c>
      <c r="M53" s="736">
        <f>VLOOKUP($E53,HiLow!$E$17:$Q$319,M$1,FALSE)</f>
        <v>0.1323</v>
      </c>
      <c r="N53" s="736">
        <f>VLOOKUP($E53,HiLow!$E$17:$Q$319,N$1,FALSE)</f>
        <v>7.3000000000000001E-3</v>
      </c>
      <c r="O53" s="88">
        <f>VLOOKUP($E53,HiLow!$E$17:$Q$319,O$1,FALSE)</f>
        <v>123.71</v>
      </c>
      <c r="P53" s="103">
        <f>VLOOKUP($E53,HiLow!$E$17:$Q$319,P$1,FALSE)</f>
        <v>16947.82</v>
      </c>
      <c r="Q53" s="88">
        <f>VLOOKUP($E53,HiLow!$E$17:$Q$319,Q$1,FALSE)</f>
        <v>17071.53</v>
      </c>
    </row>
    <row r="54" spans="1:17" x14ac:dyDescent="0.2">
      <c r="A54" s="22" t="s">
        <v>122</v>
      </c>
      <c r="B54" s="37" t="s">
        <v>123</v>
      </c>
      <c r="C54" s="38" t="s">
        <v>122</v>
      </c>
      <c r="D54" s="24" t="s">
        <v>123</v>
      </c>
      <c r="E54" s="39" t="s">
        <v>124</v>
      </c>
      <c r="F54" s="40" t="s">
        <v>100</v>
      </c>
      <c r="G54" s="758">
        <v>6</v>
      </c>
      <c r="H54" s="745"/>
      <c r="I54" s="103">
        <f>VLOOKUP($E54,HiLow!$E$17:$Q$319,I$1,FALSE)</f>
        <v>299.64999999999998</v>
      </c>
      <c r="J54" s="103">
        <f>VLOOKUP($E54,HiLow!$E$17:$Q$319,J$1,FALSE)</f>
        <v>0</v>
      </c>
      <c r="K54" s="729">
        <f>VLOOKUP($E54,HiLow!$E$17:$Q$319,K$1,FALSE)</f>
        <v>1</v>
      </c>
      <c r="L54" s="88">
        <f>VLOOKUP($E54,HiLow!$E$17:$Q$319,L$1,FALSE)</f>
        <v>15443.09</v>
      </c>
      <c r="M54" s="736">
        <f>VLOOKUP($E54,HiLow!$E$17:$Q$319,M$1,FALSE)</f>
        <v>0.24260000000000001</v>
      </c>
      <c r="N54" s="736">
        <f>VLOOKUP($E54,HiLow!$E$17:$Q$319,N$1,FALSE)</f>
        <v>1.3299999999999999E-2</v>
      </c>
      <c r="O54" s="88">
        <f>VLOOKUP($E54,HiLow!$E$17:$Q$319,O$1,FALSE)</f>
        <v>205.39</v>
      </c>
      <c r="P54" s="103">
        <f>VLOOKUP($E54,HiLow!$E$17:$Q$319,P$1,FALSE)</f>
        <v>15451.58</v>
      </c>
      <c r="Q54" s="88">
        <f>VLOOKUP($E54,HiLow!$E$17:$Q$319,Q$1,FALSE)</f>
        <v>15656.97</v>
      </c>
    </row>
    <row r="55" spans="1:17" x14ac:dyDescent="0.2">
      <c r="A55" s="22" t="s">
        <v>125</v>
      </c>
      <c r="B55" s="37" t="s">
        <v>126</v>
      </c>
      <c r="C55" s="60" t="s">
        <v>125</v>
      </c>
      <c r="D55" s="61" t="s">
        <v>126</v>
      </c>
      <c r="E55" s="59" t="s">
        <v>127</v>
      </c>
      <c r="F55" s="62" t="s">
        <v>100</v>
      </c>
      <c r="G55" s="758">
        <v>6</v>
      </c>
      <c r="H55" s="745">
        <v>2</v>
      </c>
      <c r="I55" s="103">
        <f>VLOOKUP($E55,HiLow!$E$17:$Q$319,I$1,FALSE)</f>
        <v>0</v>
      </c>
      <c r="J55" s="103">
        <f>VLOOKUP($E55,HiLow!$E$17:$Q$319,J$1,FALSE)</f>
        <v>0</v>
      </c>
      <c r="K55" s="729">
        <f>VLOOKUP($E55,HiLow!$E$17:$Q$319,K$1,FALSE)</f>
        <v>0</v>
      </c>
      <c r="L55" s="88">
        <f>VLOOKUP($E55,HiLow!$E$17:$Q$319,L$1,FALSE)</f>
        <v>0</v>
      </c>
      <c r="M55" s="736">
        <f>VLOOKUP($E55,HiLow!$E$17:$Q$319,M$1,FALSE)</f>
        <v>0</v>
      </c>
      <c r="N55" s="736">
        <f>VLOOKUP($E55,HiLow!$E$17:$Q$319,N$1,FALSE)</f>
        <v>0</v>
      </c>
      <c r="O55" s="88">
        <f>VLOOKUP($E55,HiLow!$E$17:$Q$319,O$1,FALSE)</f>
        <v>0</v>
      </c>
      <c r="P55" s="103">
        <f>VLOOKUP($E55,HiLow!$E$17:$Q$319,P$1,FALSE)</f>
        <v>0</v>
      </c>
      <c r="Q55" s="88">
        <f>VLOOKUP($E55,HiLow!$E$17:$Q$319,Q$1,FALSE)</f>
        <v>0</v>
      </c>
    </row>
    <row r="56" spans="1:17" x14ac:dyDescent="0.2">
      <c r="A56" s="22" t="s">
        <v>128</v>
      </c>
      <c r="B56" s="37" t="s">
        <v>129</v>
      </c>
      <c r="C56" s="60" t="s">
        <v>128</v>
      </c>
      <c r="D56" s="61" t="s">
        <v>129</v>
      </c>
      <c r="E56" s="59" t="s">
        <v>130</v>
      </c>
      <c r="F56" s="62" t="s">
        <v>131</v>
      </c>
      <c r="G56" s="758">
        <v>6</v>
      </c>
      <c r="H56" s="745">
        <v>2</v>
      </c>
      <c r="I56" s="103">
        <f>VLOOKUP($E56,HiLow!$E$17:$Q$319,I$1,FALSE)</f>
        <v>0</v>
      </c>
      <c r="J56" s="103">
        <f>VLOOKUP($E56,HiLow!$E$17:$Q$319,J$1,FALSE)</f>
        <v>0</v>
      </c>
      <c r="K56" s="729">
        <f>VLOOKUP($E56,HiLow!$E$17:$Q$319,K$1,FALSE)</f>
        <v>0</v>
      </c>
      <c r="L56" s="88">
        <f>VLOOKUP($E56,HiLow!$E$17:$Q$319,L$1,FALSE)</f>
        <v>0</v>
      </c>
      <c r="M56" s="736">
        <f>VLOOKUP($E56,HiLow!$E$17:$Q$319,M$1,FALSE)</f>
        <v>0</v>
      </c>
      <c r="N56" s="736">
        <f>VLOOKUP($E56,HiLow!$E$17:$Q$319,N$1,FALSE)</f>
        <v>0</v>
      </c>
      <c r="O56" s="88">
        <f>VLOOKUP($E56,HiLow!$E$17:$Q$319,O$1,FALSE)</f>
        <v>0</v>
      </c>
      <c r="P56" s="103">
        <f>VLOOKUP($E56,HiLow!$E$17:$Q$319,P$1,FALSE)</f>
        <v>0</v>
      </c>
      <c r="Q56" s="88">
        <f>VLOOKUP($E56,HiLow!$E$17:$Q$319,Q$1,FALSE)</f>
        <v>0</v>
      </c>
    </row>
    <row r="57" spans="1:17" x14ac:dyDescent="0.2">
      <c r="A57" s="22" t="s">
        <v>132</v>
      </c>
      <c r="B57" s="37" t="s">
        <v>133</v>
      </c>
      <c r="C57" s="60" t="s">
        <v>132</v>
      </c>
      <c r="D57" s="61" t="s">
        <v>133</v>
      </c>
      <c r="E57" s="59" t="s">
        <v>134</v>
      </c>
      <c r="F57" s="62" t="s">
        <v>100</v>
      </c>
      <c r="G57" s="758">
        <v>6</v>
      </c>
      <c r="H57" s="745"/>
      <c r="I57" s="103">
        <f>VLOOKUP($E57,HiLow!$E$17:$Q$319,I$1,FALSE)</f>
        <v>625.79999999999995</v>
      </c>
      <c r="J57" s="103">
        <f>VLOOKUP($E57,HiLow!$E$17:$Q$319,J$1,FALSE)</f>
        <v>0</v>
      </c>
      <c r="K57" s="729">
        <f>VLOOKUP($E57,HiLow!$E$17:$Q$319,K$1,FALSE)</f>
        <v>1</v>
      </c>
      <c r="L57" s="88">
        <f>VLOOKUP($E57,HiLow!$E$17:$Q$319,L$1,FALSE)</f>
        <v>14406.17</v>
      </c>
      <c r="M57" s="736">
        <f>VLOOKUP($E57,HiLow!$E$17:$Q$319,M$1,FALSE)</f>
        <v>0.33200000000000002</v>
      </c>
      <c r="N57" s="736">
        <f>VLOOKUP($E57,HiLow!$E$17:$Q$319,N$1,FALSE)</f>
        <v>1.83E-2</v>
      </c>
      <c r="O57" s="88">
        <f>VLOOKUP($E57,HiLow!$E$17:$Q$319,O$1,FALSE)</f>
        <v>263.63</v>
      </c>
      <c r="P57" s="103">
        <f>VLOOKUP($E57,HiLow!$E$17:$Q$319,P$1,FALSE)</f>
        <v>14555.06</v>
      </c>
      <c r="Q57" s="88">
        <f>VLOOKUP($E57,HiLow!$E$17:$Q$319,Q$1,FALSE)</f>
        <v>14818.69</v>
      </c>
    </row>
    <row r="58" spans="1:17" x14ac:dyDescent="0.2">
      <c r="A58" s="22" t="s">
        <v>135</v>
      </c>
      <c r="B58" s="37" t="s">
        <v>136</v>
      </c>
      <c r="C58" s="60" t="s">
        <v>135</v>
      </c>
      <c r="D58" s="61" t="s">
        <v>136</v>
      </c>
      <c r="E58" s="59" t="s">
        <v>137</v>
      </c>
      <c r="F58" s="62" t="s">
        <v>74</v>
      </c>
      <c r="G58" s="758">
        <v>6</v>
      </c>
      <c r="H58" s="745"/>
      <c r="I58" s="103">
        <f>VLOOKUP($E58,HiLow!$E$17:$Q$319,I$1,FALSE)</f>
        <v>18.559999999999999</v>
      </c>
      <c r="J58" s="103">
        <f>VLOOKUP($E58,HiLow!$E$17:$Q$319,J$1,FALSE)</f>
        <v>3.4199999999999982</v>
      </c>
      <c r="K58" s="729">
        <f>VLOOKUP($E58,HiLow!$E$17:$Q$319,K$1,FALSE)</f>
        <v>1.226</v>
      </c>
      <c r="L58" s="88">
        <f>VLOOKUP($E58,HiLow!$E$17:$Q$319,L$1,FALSE)</f>
        <v>9050.64</v>
      </c>
      <c r="M58" s="736">
        <f>VLOOKUP($E58,HiLow!$E$17:$Q$319,M$1,FALSE)</f>
        <v>1.1202000000000001</v>
      </c>
      <c r="N58" s="729" t="str">
        <f>VLOOKUP($E58,HiLow!$E$17:$Q$319,N$1,FALSE)</f>
        <v>phantoms ≥ 10%</v>
      </c>
      <c r="O58" s="88" t="str">
        <f>VLOOKUP($E58,HiLow!$E$17:$Q$319,O$1,FALSE)</f>
        <v>na</v>
      </c>
      <c r="P58" s="103">
        <f>VLOOKUP($E58,HiLow!$E$17:$Q$319,P$1,FALSE)</f>
        <v>9459.0499999999993</v>
      </c>
      <c r="Q58" s="88" t="str">
        <f>VLOOKUP($E58,HiLow!$E$17:$Q$319,Q$1,FALSE)</f>
        <v>na</v>
      </c>
    </row>
    <row r="59" spans="1:17" x14ac:dyDescent="0.2">
      <c r="A59" s="22" t="s">
        <v>138</v>
      </c>
      <c r="B59" s="37" t="s">
        <v>139</v>
      </c>
      <c r="C59" s="60" t="s">
        <v>138</v>
      </c>
      <c r="D59" s="61" t="s">
        <v>139</v>
      </c>
      <c r="E59" s="59" t="s">
        <v>140</v>
      </c>
      <c r="F59" s="62" t="s">
        <v>74</v>
      </c>
      <c r="G59" s="758">
        <v>6</v>
      </c>
      <c r="H59" s="745"/>
      <c r="I59" s="103">
        <f>VLOOKUP($E59,HiLow!$E$17:$Q$319,I$1,FALSE)</f>
        <v>119.99</v>
      </c>
      <c r="J59" s="103">
        <f>VLOOKUP($E59,HiLow!$E$17:$Q$319,J$1,FALSE)</f>
        <v>-1.0000000000005116E-2</v>
      </c>
      <c r="K59" s="729">
        <f>VLOOKUP($E59,HiLow!$E$17:$Q$319,K$1,FALSE)</f>
        <v>1</v>
      </c>
      <c r="L59" s="88">
        <f>VLOOKUP($E59,HiLow!$E$17:$Q$319,L$1,FALSE)</f>
        <v>11254.99</v>
      </c>
      <c r="M59" s="736">
        <f>VLOOKUP($E59,HiLow!$E$17:$Q$319,M$1,FALSE)</f>
        <v>0.70499999999999996</v>
      </c>
      <c r="N59" s="736">
        <f>VLOOKUP($E59,HiLow!$E$17:$Q$319,N$1,FALSE)</f>
        <v>3.8800000000000001E-2</v>
      </c>
      <c r="O59" s="88">
        <f>VLOOKUP($E59,HiLow!$E$17:$Q$319,O$1,FALSE)</f>
        <v>436.69</v>
      </c>
      <c r="P59" s="103">
        <f>VLOOKUP($E59,HiLow!$E$17:$Q$319,P$1,FALSE)</f>
        <v>11293.27</v>
      </c>
      <c r="Q59" s="88">
        <f>VLOOKUP($E59,HiLow!$E$17:$Q$319,Q$1,FALSE)</f>
        <v>11729.96</v>
      </c>
    </row>
    <row r="60" spans="1:17" x14ac:dyDescent="0.2">
      <c r="A60" s="22" t="s">
        <v>141</v>
      </c>
      <c r="B60" s="37" t="s">
        <v>142</v>
      </c>
      <c r="C60" s="60" t="s">
        <v>141</v>
      </c>
      <c r="D60" s="61" t="s">
        <v>142</v>
      </c>
      <c r="E60" s="59" t="s">
        <v>143</v>
      </c>
      <c r="F60" s="62" t="s">
        <v>100</v>
      </c>
      <c r="G60" s="758">
        <v>6</v>
      </c>
      <c r="H60" s="745">
        <v>2</v>
      </c>
      <c r="I60" s="103">
        <f>VLOOKUP($E60,HiLow!$E$17:$Q$319,I$1,FALSE)</f>
        <v>0</v>
      </c>
      <c r="J60" s="103">
        <f>VLOOKUP($E60,HiLow!$E$17:$Q$319,J$1,FALSE)</f>
        <v>0</v>
      </c>
      <c r="K60" s="729">
        <f>VLOOKUP($E60,HiLow!$E$17:$Q$319,K$1,FALSE)</f>
        <v>0</v>
      </c>
      <c r="L60" s="88">
        <f>VLOOKUP($E60,HiLow!$E$17:$Q$319,L$1,FALSE)</f>
        <v>0</v>
      </c>
      <c r="M60" s="736">
        <f>VLOOKUP($E60,HiLow!$E$17:$Q$319,M$1,FALSE)</f>
        <v>0</v>
      </c>
      <c r="N60" s="736">
        <f>VLOOKUP($E60,HiLow!$E$17:$Q$319,N$1,FALSE)</f>
        <v>0</v>
      </c>
      <c r="O60" s="88">
        <f>VLOOKUP($E60,HiLow!$E$17:$Q$319,O$1,FALSE)</f>
        <v>0</v>
      </c>
      <c r="P60" s="103">
        <f>VLOOKUP($E60,HiLow!$E$17:$Q$319,P$1,FALSE)</f>
        <v>0</v>
      </c>
      <c r="Q60" s="88">
        <f>VLOOKUP($E60,HiLow!$E$17:$Q$319,Q$1,FALSE)</f>
        <v>0</v>
      </c>
    </row>
    <row r="61" spans="1:17" x14ac:dyDescent="0.2">
      <c r="A61" s="22" t="s">
        <v>144</v>
      </c>
      <c r="B61" s="37" t="s">
        <v>145</v>
      </c>
      <c r="C61" s="60" t="s">
        <v>144</v>
      </c>
      <c r="D61" s="61" t="s">
        <v>145</v>
      </c>
      <c r="E61" s="59" t="s">
        <v>146</v>
      </c>
      <c r="F61" s="62" t="s">
        <v>100</v>
      </c>
      <c r="G61" s="758">
        <v>6</v>
      </c>
      <c r="H61" s="745"/>
      <c r="I61" s="103">
        <f>VLOOKUP($E61,HiLow!$E$17:$Q$319,I$1,FALSE)</f>
        <v>37.56</v>
      </c>
      <c r="J61" s="103">
        <f>VLOOKUP($E61,HiLow!$E$17:$Q$319,J$1,FALSE)</f>
        <v>0.78000000000000114</v>
      </c>
      <c r="K61" s="729">
        <f>VLOOKUP($E61,HiLow!$E$17:$Q$319,K$1,FALSE)</f>
        <v>1.0209999999999999</v>
      </c>
      <c r="L61" s="88">
        <f>VLOOKUP($E61,HiLow!$E$17:$Q$319,L$1,FALSE)</f>
        <v>9466.61</v>
      </c>
      <c r="M61" s="736">
        <f>VLOOKUP($E61,HiLow!$E$17:$Q$319,M$1,FALSE)</f>
        <v>1.0270999999999999</v>
      </c>
      <c r="N61" s="736">
        <f>VLOOKUP($E61,HiLow!$E$17:$Q$319,N$1,FALSE)</f>
        <v>5.6500000000000002E-2</v>
      </c>
      <c r="O61" s="88">
        <f>VLOOKUP($E61,HiLow!$E$17:$Q$319,O$1,FALSE)</f>
        <v>534.86</v>
      </c>
      <c r="P61" s="103">
        <f>VLOOKUP($E61,HiLow!$E$17:$Q$319,P$1,FALSE)</f>
        <v>9466.61</v>
      </c>
      <c r="Q61" s="88">
        <f>VLOOKUP($E61,HiLow!$E$17:$Q$319,Q$1,FALSE)</f>
        <v>10001.469999999999</v>
      </c>
    </row>
    <row r="62" spans="1:17" x14ac:dyDescent="0.2">
      <c r="A62" s="22" t="s">
        <v>147</v>
      </c>
      <c r="B62" s="37" t="s">
        <v>148</v>
      </c>
      <c r="C62" s="60" t="s">
        <v>147</v>
      </c>
      <c r="D62" s="61" t="s">
        <v>148</v>
      </c>
      <c r="E62" s="59" t="s">
        <v>149</v>
      </c>
      <c r="F62" s="62" t="s">
        <v>100</v>
      </c>
      <c r="G62" s="758">
        <v>6</v>
      </c>
      <c r="H62" s="745"/>
      <c r="I62" s="103">
        <f>VLOOKUP($E62,HiLow!$E$17:$Q$319,I$1,FALSE)</f>
        <v>140.94999999999999</v>
      </c>
      <c r="J62" s="103">
        <f>VLOOKUP($E62,HiLow!$E$17:$Q$319,J$1,FALSE)</f>
        <v>0</v>
      </c>
      <c r="K62" s="729">
        <f>VLOOKUP($E62,HiLow!$E$17:$Q$319,K$1,FALSE)</f>
        <v>1</v>
      </c>
      <c r="L62" s="88">
        <f>VLOOKUP($E62,HiLow!$E$17:$Q$319,L$1,FALSE)</f>
        <v>13431.58</v>
      </c>
      <c r="M62" s="736">
        <f>VLOOKUP($E62,HiLow!$E$17:$Q$319,M$1,FALSE)</f>
        <v>0.42870000000000003</v>
      </c>
      <c r="N62" s="736">
        <f>VLOOKUP($E62,HiLow!$E$17:$Q$319,N$1,FALSE)</f>
        <v>2.3599999999999999E-2</v>
      </c>
      <c r="O62" s="88">
        <f>VLOOKUP($E62,HiLow!$E$17:$Q$319,O$1,FALSE)</f>
        <v>316.99</v>
      </c>
      <c r="P62" s="103">
        <f>VLOOKUP($E62,HiLow!$E$17:$Q$319,P$1,FALSE)</f>
        <v>13476.62</v>
      </c>
      <c r="Q62" s="88">
        <f>VLOOKUP($E62,HiLow!$E$17:$Q$319,Q$1,FALSE)</f>
        <v>13793.61</v>
      </c>
    </row>
    <row r="63" spans="1:17" x14ac:dyDescent="0.2">
      <c r="A63" s="22" t="s">
        <v>150</v>
      </c>
      <c r="B63" s="37" t="s">
        <v>151</v>
      </c>
      <c r="C63" s="60" t="s">
        <v>150</v>
      </c>
      <c r="D63" s="61" t="s">
        <v>151</v>
      </c>
      <c r="E63" s="59" t="s">
        <v>152</v>
      </c>
      <c r="F63" s="62" t="s">
        <v>153</v>
      </c>
      <c r="G63" s="758">
        <v>6</v>
      </c>
      <c r="H63" s="745">
        <v>2</v>
      </c>
      <c r="I63" s="103">
        <f>VLOOKUP($E63,HiLow!$E$17:$Q$319,I$1,FALSE)</f>
        <v>0</v>
      </c>
      <c r="J63" s="103">
        <f>VLOOKUP($E63,HiLow!$E$17:$Q$319,J$1,FALSE)</f>
        <v>0</v>
      </c>
      <c r="K63" s="729">
        <f>VLOOKUP($E63,HiLow!$E$17:$Q$319,K$1,FALSE)</f>
        <v>0</v>
      </c>
      <c r="L63" s="88">
        <f>VLOOKUP($E63,HiLow!$E$17:$Q$319,L$1,FALSE)</f>
        <v>0</v>
      </c>
      <c r="M63" s="736">
        <f>VLOOKUP($E63,HiLow!$E$17:$Q$319,M$1,FALSE)</f>
        <v>0</v>
      </c>
      <c r="N63" s="736">
        <f>VLOOKUP($E63,HiLow!$E$17:$Q$319,N$1,FALSE)</f>
        <v>0</v>
      </c>
      <c r="O63" s="88">
        <f>VLOOKUP($E63,HiLow!$E$17:$Q$319,O$1,FALSE)</f>
        <v>0</v>
      </c>
      <c r="P63" s="103">
        <f>VLOOKUP($E63,HiLow!$E$17:$Q$319,P$1,FALSE)</f>
        <v>0</v>
      </c>
      <c r="Q63" s="88">
        <f>VLOOKUP($E63,HiLow!$E$17:$Q$319,Q$1,FALSE)</f>
        <v>0</v>
      </c>
    </row>
    <row r="64" spans="1:17" x14ac:dyDescent="0.2">
      <c r="A64" s="22" t="s">
        <v>154</v>
      </c>
      <c r="B64" s="37" t="s">
        <v>155</v>
      </c>
      <c r="C64" s="38" t="s">
        <v>154</v>
      </c>
      <c r="D64" s="24" t="s">
        <v>155</v>
      </c>
      <c r="E64" s="39" t="s">
        <v>156</v>
      </c>
      <c r="F64" s="40" t="s">
        <v>100</v>
      </c>
      <c r="G64" s="758">
        <v>6</v>
      </c>
      <c r="H64" s="745"/>
      <c r="I64" s="103">
        <f>VLOOKUP($E64,HiLow!$E$17:$Q$319,I$1,FALSE)</f>
        <v>137.61000000000001</v>
      </c>
      <c r="J64" s="103">
        <f>VLOOKUP($E64,HiLow!$E$17:$Q$319,J$1,FALSE)</f>
        <v>0</v>
      </c>
      <c r="K64" s="729">
        <f>VLOOKUP($E64,HiLow!$E$17:$Q$319,K$1,FALSE)</f>
        <v>1</v>
      </c>
      <c r="L64" s="88">
        <f>VLOOKUP($E64,HiLow!$E$17:$Q$319,L$1,FALSE)</f>
        <v>15574.18</v>
      </c>
      <c r="M64" s="736">
        <f>VLOOKUP($E64,HiLow!$E$17:$Q$319,M$1,FALSE)</f>
        <v>0.2321</v>
      </c>
      <c r="N64" s="736">
        <f>VLOOKUP($E64,HiLow!$E$17:$Q$319,N$1,FALSE)</f>
        <v>1.2800000000000001E-2</v>
      </c>
      <c r="O64" s="88">
        <f>VLOOKUP($E64,HiLow!$E$17:$Q$319,O$1,FALSE)</f>
        <v>199.35</v>
      </c>
      <c r="P64" s="103">
        <f>VLOOKUP($E64,HiLow!$E$17:$Q$319,P$1,FALSE)</f>
        <v>15737.08</v>
      </c>
      <c r="Q64" s="88">
        <f>VLOOKUP($E64,HiLow!$E$17:$Q$319,Q$1,FALSE)</f>
        <v>15936.43</v>
      </c>
    </row>
    <row r="65" spans="1:17" x14ac:dyDescent="0.2">
      <c r="A65" s="50" t="s">
        <v>157</v>
      </c>
      <c r="B65" s="51" t="s">
        <v>158</v>
      </c>
      <c r="C65" s="52" t="s">
        <v>157</v>
      </c>
      <c r="D65" s="53" t="s">
        <v>158</v>
      </c>
      <c r="E65" s="54" t="s">
        <v>159</v>
      </c>
      <c r="F65" s="55" t="s">
        <v>74</v>
      </c>
      <c r="G65" s="761">
        <v>6</v>
      </c>
      <c r="H65" s="745"/>
      <c r="I65" s="105">
        <f>VLOOKUP($E65,HiLow!$E$17:$Q$319,I$1,FALSE)</f>
        <v>98.350000000000009</v>
      </c>
      <c r="J65" s="105">
        <f>VLOOKUP($E65,HiLow!$E$17:$Q$319,J$1,FALSE)</f>
        <v>1.9000000000000057</v>
      </c>
      <c r="K65" s="732">
        <f>VLOOKUP($E65,HiLow!$E$17:$Q$319,K$1,FALSE)</f>
        <v>1.02</v>
      </c>
      <c r="L65" s="90">
        <f>VLOOKUP($E65,HiLow!$E$17:$Q$319,L$1,FALSE)</f>
        <v>14543.12</v>
      </c>
      <c r="M65" s="738">
        <f>VLOOKUP($E65,HiLow!$E$17:$Q$319,M$1,FALSE)</f>
        <v>0.31950000000000001</v>
      </c>
      <c r="N65" s="738">
        <f>VLOOKUP($E65,HiLow!$E$17:$Q$319,N$1,FALSE)</f>
        <v>1.7600000000000001E-2</v>
      </c>
      <c r="O65" s="90">
        <f>VLOOKUP($E65,HiLow!$E$17:$Q$319,O$1,FALSE)</f>
        <v>255.96</v>
      </c>
      <c r="P65" s="105">
        <f>VLOOKUP($E65,HiLow!$E$17:$Q$319,P$1,FALSE)</f>
        <v>14544.42</v>
      </c>
      <c r="Q65" s="90">
        <f>VLOOKUP($E65,HiLow!$E$17:$Q$319,Q$1,FALSE)</f>
        <v>14800.38</v>
      </c>
    </row>
    <row r="66" spans="1:17" x14ac:dyDescent="0.2">
      <c r="A66" s="50" t="s">
        <v>160</v>
      </c>
      <c r="B66" s="51" t="s">
        <v>161</v>
      </c>
      <c r="C66" s="52" t="s">
        <v>160</v>
      </c>
      <c r="D66" s="53" t="s">
        <v>161</v>
      </c>
      <c r="E66" s="54" t="s">
        <v>162</v>
      </c>
      <c r="F66" s="55" t="s">
        <v>74</v>
      </c>
      <c r="G66" s="761">
        <v>6</v>
      </c>
      <c r="H66" s="745"/>
      <c r="I66" s="105">
        <f>VLOOKUP($E66,HiLow!$E$17:$Q$319,I$1,FALSE)</f>
        <v>174.03</v>
      </c>
      <c r="J66" s="105">
        <f>VLOOKUP($E66,HiLow!$E$17:$Q$319,J$1,FALSE)</f>
        <v>0.84999999999999432</v>
      </c>
      <c r="K66" s="732">
        <f>VLOOKUP($E66,HiLow!$E$17:$Q$319,K$1,FALSE)</f>
        <v>1.0049999999999999</v>
      </c>
      <c r="L66" s="90">
        <f>VLOOKUP($E66,HiLow!$E$17:$Q$319,L$1,FALSE)</f>
        <v>14825.1</v>
      </c>
      <c r="M66" s="738">
        <f>VLOOKUP($E66,HiLow!$E$17:$Q$319,M$1,FALSE)</f>
        <v>0.2944</v>
      </c>
      <c r="N66" s="738">
        <f>VLOOKUP($E66,HiLow!$E$17:$Q$319,N$1,FALSE)</f>
        <v>1.6199999999999999E-2</v>
      </c>
      <c r="O66" s="90">
        <f>VLOOKUP($E66,HiLow!$E$17:$Q$319,O$1,FALSE)</f>
        <v>240.17</v>
      </c>
      <c r="P66" s="105">
        <f>VLOOKUP($E66,HiLow!$E$17:$Q$319,P$1,FALSE)</f>
        <v>15576.82</v>
      </c>
      <c r="Q66" s="90">
        <f>VLOOKUP($E66,HiLow!$E$17:$Q$319,Q$1,FALSE)</f>
        <v>15816.99</v>
      </c>
    </row>
    <row r="67" spans="1:17" x14ac:dyDescent="0.2">
      <c r="A67" s="63" t="s">
        <v>163</v>
      </c>
      <c r="B67" s="64" t="s">
        <v>164</v>
      </c>
      <c r="C67" s="65" t="s">
        <v>163</v>
      </c>
      <c r="D67" s="66" t="s">
        <v>164</v>
      </c>
      <c r="E67" s="67" t="s">
        <v>165</v>
      </c>
      <c r="F67" s="68" t="s">
        <v>131</v>
      </c>
      <c r="G67" s="762">
        <v>6</v>
      </c>
      <c r="H67" s="745"/>
      <c r="I67" s="106">
        <f>VLOOKUP($E67,HiLow!$E$17:$Q$319,I$1,FALSE)</f>
        <v>458.2</v>
      </c>
      <c r="J67" s="106">
        <f>VLOOKUP($E67,HiLow!$E$17:$Q$319,J$1,FALSE)</f>
        <v>5.8700000000000045</v>
      </c>
      <c r="K67" s="733">
        <f>VLOOKUP($E67,HiLow!$E$17:$Q$319,K$1,FALSE)</f>
        <v>1.0129999999999999</v>
      </c>
      <c r="L67" s="91">
        <f>VLOOKUP($E67,HiLow!$E$17:$Q$319,L$1,FALSE)</f>
        <v>15574.4</v>
      </c>
      <c r="M67" s="739">
        <f>VLOOKUP($E67,HiLow!$E$17:$Q$319,M$1,FALSE)</f>
        <v>0.2321</v>
      </c>
      <c r="N67" s="739">
        <f>VLOOKUP($E67,HiLow!$E$17:$Q$319,N$1,FALSE)</f>
        <v>1.2800000000000001E-2</v>
      </c>
      <c r="O67" s="91">
        <f>VLOOKUP($E67,HiLow!$E$17:$Q$319,O$1,FALSE)</f>
        <v>199.35</v>
      </c>
      <c r="P67" s="106">
        <f>VLOOKUP($E67,HiLow!$E$17:$Q$319,P$1,FALSE)</f>
        <v>16011.71</v>
      </c>
      <c r="Q67" s="91">
        <f>VLOOKUP($E67,HiLow!$E$17:$Q$319,Q$1,FALSE)</f>
        <v>16211.06</v>
      </c>
    </row>
    <row r="68" spans="1:17" x14ac:dyDescent="0.2">
      <c r="A68" s="22" t="s">
        <v>166</v>
      </c>
      <c r="B68" s="37" t="s">
        <v>167</v>
      </c>
      <c r="C68" s="38" t="s">
        <v>166</v>
      </c>
      <c r="D68" s="24" t="s">
        <v>167</v>
      </c>
      <c r="E68" s="39" t="s">
        <v>168</v>
      </c>
      <c r="F68" s="40" t="s">
        <v>169</v>
      </c>
      <c r="G68" s="758">
        <v>7</v>
      </c>
      <c r="H68" s="745"/>
      <c r="I68" s="103">
        <f>VLOOKUP($E68,HiLow!$E$17:$Q$319,I$1,FALSE)</f>
        <v>2159.83</v>
      </c>
      <c r="J68" s="103">
        <f>VLOOKUP($E68,HiLow!$E$17:$Q$319,J$1,FALSE)</f>
        <v>0</v>
      </c>
      <c r="K68" s="729">
        <f>VLOOKUP($E68,HiLow!$E$17:$Q$319,K$1,FALSE)</f>
        <v>1</v>
      </c>
      <c r="L68" s="88">
        <f>VLOOKUP($E68,HiLow!$E$17:$Q$319,L$1,FALSE)</f>
        <v>13447.53</v>
      </c>
      <c r="M68" s="736">
        <f>VLOOKUP($E68,HiLow!$E$17:$Q$319,M$1,FALSE)</f>
        <v>0.42699999999999999</v>
      </c>
      <c r="N68" s="736">
        <f>VLOOKUP($E68,HiLow!$E$17:$Q$319,N$1,FALSE)</f>
        <v>2.35E-2</v>
      </c>
      <c r="O68" s="88">
        <f>VLOOKUP($E68,HiLow!$E$17:$Q$319,O$1,FALSE)</f>
        <v>316.02</v>
      </c>
      <c r="P68" s="103">
        <f>VLOOKUP($E68,HiLow!$E$17:$Q$319,P$1,FALSE)</f>
        <v>13534.83</v>
      </c>
      <c r="Q68" s="88">
        <f>VLOOKUP($E68,HiLow!$E$17:$Q$319,Q$1,FALSE)</f>
        <v>13850.85</v>
      </c>
    </row>
    <row r="69" spans="1:17" x14ac:dyDescent="0.2">
      <c r="A69" s="22" t="s">
        <v>170</v>
      </c>
      <c r="B69" s="37" t="s">
        <v>171</v>
      </c>
      <c r="C69" s="38" t="s">
        <v>170</v>
      </c>
      <c r="D69" s="24" t="s">
        <v>171</v>
      </c>
      <c r="E69" s="39" t="s">
        <v>172</v>
      </c>
      <c r="F69" s="40" t="s">
        <v>173</v>
      </c>
      <c r="G69" s="758">
        <v>8</v>
      </c>
      <c r="H69" s="745"/>
      <c r="I69" s="103">
        <f>VLOOKUP($E69,HiLow!$E$17:$Q$319,I$1,FALSE)</f>
        <v>283.60000000000002</v>
      </c>
      <c r="J69" s="103">
        <f>VLOOKUP($E69,HiLow!$E$17:$Q$319,J$1,FALSE)</f>
        <v>0</v>
      </c>
      <c r="K69" s="729">
        <f>VLOOKUP($E69,HiLow!$E$17:$Q$319,K$1,FALSE)</f>
        <v>1</v>
      </c>
      <c r="L69" s="88">
        <f>VLOOKUP($E69,HiLow!$E$17:$Q$319,L$1,FALSE)</f>
        <v>15421.33</v>
      </c>
      <c r="M69" s="736">
        <f>VLOOKUP($E69,HiLow!$E$17:$Q$319,M$1,FALSE)</f>
        <v>0.24429999999999999</v>
      </c>
      <c r="N69" s="736">
        <f>VLOOKUP($E69,HiLow!$E$17:$Q$319,N$1,FALSE)</f>
        <v>1.34E-2</v>
      </c>
      <c r="O69" s="88">
        <f>VLOOKUP($E69,HiLow!$E$17:$Q$319,O$1,FALSE)</f>
        <v>206.65</v>
      </c>
      <c r="P69" s="103">
        <f>VLOOKUP($E69,HiLow!$E$17:$Q$319,P$1,FALSE)</f>
        <v>15421.33</v>
      </c>
      <c r="Q69" s="88">
        <f>VLOOKUP($E69,HiLow!$E$17:$Q$319,Q$1,FALSE)</f>
        <v>15627.98</v>
      </c>
    </row>
    <row r="70" spans="1:17" x14ac:dyDescent="0.2">
      <c r="A70" s="22" t="s">
        <v>174</v>
      </c>
      <c r="B70" s="37" t="s">
        <v>175</v>
      </c>
      <c r="C70" s="38" t="s">
        <v>174</v>
      </c>
      <c r="D70" s="24" t="s">
        <v>175</v>
      </c>
      <c r="E70" s="39" t="s">
        <v>176</v>
      </c>
      <c r="F70" s="40" t="s">
        <v>177</v>
      </c>
      <c r="G70" s="758">
        <v>8</v>
      </c>
      <c r="H70" s="745"/>
      <c r="I70" s="103">
        <f>VLOOKUP($E70,HiLow!$E$17:$Q$319,I$1,FALSE)</f>
        <v>50.3</v>
      </c>
      <c r="J70" s="103">
        <f>VLOOKUP($E70,HiLow!$E$17:$Q$319,J$1,FALSE)</f>
        <v>7.519999999999996</v>
      </c>
      <c r="K70" s="729">
        <f>VLOOKUP($E70,HiLow!$E$17:$Q$319,K$1,FALSE)</f>
        <v>1.1759999999999999</v>
      </c>
      <c r="L70" s="88">
        <f>VLOOKUP($E70,HiLow!$E$17:$Q$319,L$1,FALSE)</f>
        <v>10652.93</v>
      </c>
      <c r="M70" s="736">
        <f>VLOOKUP($E70,HiLow!$E$17:$Q$319,M$1,FALSE)</f>
        <v>0.80130000000000001</v>
      </c>
      <c r="N70" s="729" t="str">
        <f>VLOOKUP($E70,HiLow!$E$17:$Q$319,N$1,FALSE)</f>
        <v>phantoms ≥ 10%</v>
      </c>
      <c r="O70" s="88" t="str">
        <f>VLOOKUP($E70,HiLow!$E$17:$Q$319,O$1,FALSE)</f>
        <v>na</v>
      </c>
      <c r="P70" s="103">
        <f>VLOOKUP($E70,HiLow!$E$17:$Q$319,P$1,FALSE)</f>
        <v>11067.12</v>
      </c>
      <c r="Q70" s="88" t="str">
        <f>VLOOKUP($E70,HiLow!$E$17:$Q$319,Q$1,FALSE)</f>
        <v>na</v>
      </c>
    </row>
    <row r="71" spans="1:17" x14ac:dyDescent="0.2">
      <c r="A71" s="22" t="s">
        <v>178</v>
      </c>
      <c r="B71" s="37" t="s">
        <v>179</v>
      </c>
      <c r="C71" s="38" t="s">
        <v>178</v>
      </c>
      <c r="D71" s="24" t="s">
        <v>179</v>
      </c>
      <c r="E71" s="39" t="s">
        <v>180</v>
      </c>
      <c r="F71" s="40" t="s">
        <v>173</v>
      </c>
      <c r="G71" s="758">
        <v>8</v>
      </c>
      <c r="H71" s="745"/>
      <c r="I71" s="103">
        <f>VLOOKUP($E71,HiLow!$E$17:$Q$319,I$1,FALSE)</f>
        <v>731.36</v>
      </c>
      <c r="J71" s="103">
        <f>VLOOKUP($E71,HiLow!$E$17:$Q$319,J$1,FALSE)</f>
        <v>0</v>
      </c>
      <c r="K71" s="729">
        <f>VLOOKUP($E71,HiLow!$E$17:$Q$319,K$1,FALSE)</f>
        <v>1</v>
      </c>
      <c r="L71" s="88">
        <f>VLOOKUP($E71,HiLow!$E$17:$Q$319,L$1,FALSE)</f>
        <v>13897.82</v>
      </c>
      <c r="M71" s="736">
        <f>VLOOKUP($E71,HiLow!$E$17:$Q$319,M$1,FALSE)</f>
        <v>0.38080000000000003</v>
      </c>
      <c r="N71" s="736">
        <f>VLOOKUP($E71,HiLow!$E$17:$Q$319,N$1,FALSE)</f>
        <v>2.0899999999999998E-2</v>
      </c>
      <c r="O71" s="88">
        <f>VLOOKUP($E71,HiLow!$E$17:$Q$319,O$1,FALSE)</f>
        <v>290.45999999999998</v>
      </c>
      <c r="P71" s="103">
        <f>VLOOKUP($E71,HiLow!$E$17:$Q$319,P$1,FALSE)</f>
        <v>13897.82</v>
      </c>
      <c r="Q71" s="88">
        <f>VLOOKUP($E71,HiLow!$E$17:$Q$319,Q$1,FALSE)</f>
        <v>14188.28</v>
      </c>
    </row>
    <row r="72" spans="1:17" x14ac:dyDescent="0.2">
      <c r="A72" s="22" t="s">
        <v>181</v>
      </c>
      <c r="B72" s="37" t="s">
        <v>182</v>
      </c>
      <c r="C72" s="38" t="s">
        <v>181</v>
      </c>
      <c r="D72" s="24" t="s">
        <v>182</v>
      </c>
      <c r="E72" s="39" t="s">
        <v>183</v>
      </c>
      <c r="F72" s="40" t="s">
        <v>173</v>
      </c>
      <c r="G72" s="758">
        <v>8</v>
      </c>
      <c r="H72" s="745"/>
      <c r="I72" s="103">
        <f>VLOOKUP($E72,HiLow!$E$17:$Q$319,I$1,FALSE)</f>
        <v>77.569999999999993</v>
      </c>
      <c r="J72" s="103">
        <f>VLOOKUP($E72,HiLow!$E$17:$Q$319,J$1,FALSE)</f>
        <v>0</v>
      </c>
      <c r="K72" s="729">
        <f>VLOOKUP($E72,HiLow!$E$17:$Q$319,K$1,FALSE)</f>
        <v>1</v>
      </c>
      <c r="L72" s="88">
        <f>VLOOKUP($E72,HiLow!$E$17:$Q$319,L$1,FALSE)</f>
        <v>15359.96</v>
      </c>
      <c r="M72" s="736">
        <f>VLOOKUP($E72,HiLow!$E$17:$Q$319,M$1,FALSE)</f>
        <v>0.24929999999999999</v>
      </c>
      <c r="N72" s="736">
        <f>VLOOKUP($E72,HiLow!$E$17:$Q$319,N$1,FALSE)</f>
        <v>1.37E-2</v>
      </c>
      <c r="O72" s="88">
        <f>VLOOKUP($E72,HiLow!$E$17:$Q$319,O$1,FALSE)</f>
        <v>210.43</v>
      </c>
      <c r="P72" s="103">
        <f>VLOOKUP($E72,HiLow!$E$17:$Q$319,P$1,FALSE)</f>
        <v>15512.07</v>
      </c>
      <c r="Q72" s="88">
        <f>VLOOKUP($E72,HiLow!$E$17:$Q$319,Q$1,FALSE)</f>
        <v>15722.5</v>
      </c>
    </row>
    <row r="73" spans="1:17" x14ac:dyDescent="0.2">
      <c r="A73" s="22" t="s">
        <v>184</v>
      </c>
      <c r="B73" s="37" t="s">
        <v>185</v>
      </c>
      <c r="C73" s="58" t="s">
        <v>184</v>
      </c>
      <c r="D73" s="24" t="s">
        <v>185</v>
      </c>
      <c r="E73" s="59" t="s">
        <v>186</v>
      </c>
      <c r="F73" s="40" t="s">
        <v>173</v>
      </c>
      <c r="G73" s="758">
        <v>8</v>
      </c>
      <c r="H73" s="745">
        <v>2</v>
      </c>
      <c r="I73" s="103">
        <f>VLOOKUP($E73,HiLow!$E$17:$Q$319,I$1,FALSE)</f>
        <v>0</v>
      </c>
      <c r="J73" s="103">
        <f>VLOOKUP($E73,HiLow!$E$17:$Q$319,J$1,FALSE)</f>
        <v>0</v>
      </c>
      <c r="K73" s="729">
        <f>VLOOKUP($E73,HiLow!$E$17:$Q$319,K$1,FALSE)</f>
        <v>0</v>
      </c>
      <c r="L73" s="88">
        <f>VLOOKUP($E73,HiLow!$E$17:$Q$319,L$1,FALSE)</f>
        <v>0</v>
      </c>
      <c r="M73" s="736">
        <f>VLOOKUP($E73,HiLow!$E$17:$Q$319,M$1,FALSE)</f>
        <v>0</v>
      </c>
      <c r="N73" s="736">
        <f>VLOOKUP($E73,HiLow!$E$17:$Q$319,N$1,FALSE)</f>
        <v>0</v>
      </c>
      <c r="O73" s="88">
        <f>VLOOKUP($E73,HiLow!$E$17:$Q$319,O$1,FALSE)</f>
        <v>0</v>
      </c>
      <c r="P73" s="103">
        <f>VLOOKUP($E73,HiLow!$E$17:$Q$319,P$1,FALSE)</f>
        <v>0</v>
      </c>
      <c r="Q73" s="88">
        <f>VLOOKUP($E73,HiLow!$E$17:$Q$319,Q$1,FALSE)</f>
        <v>0</v>
      </c>
    </row>
    <row r="74" spans="1:17" x14ac:dyDescent="0.2">
      <c r="A74" s="22" t="s">
        <v>187</v>
      </c>
      <c r="B74" s="37" t="s">
        <v>188</v>
      </c>
      <c r="C74" s="38" t="s">
        <v>187</v>
      </c>
      <c r="D74" s="24" t="s">
        <v>188</v>
      </c>
      <c r="E74" s="39" t="s">
        <v>189</v>
      </c>
      <c r="F74" s="40" t="s">
        <v>173</v>
      </c>
      <c r="G74" s="758">
        <v>8</v>
      </c>
      <c r="H74" s="745"/>
      <c r="I74" s="103">
        <f>VLOOKUP($E74,HiLow!$E$17:$Q$319,I$1,FALSE)</f>
        <v>161.78</v>
      </c>
      <c r="J74" s="103">
        <f>VLOOKUP($E74,HiLow!$E$17:$Q$319,J$1,FALSE)</f>
        <v>0</v>
      </c>
      <c r="K74" s="729">
        <f>VLOOKUP($E74,HiLow!$E$17:$Q$319,K$1,FALSE)</f>
        <v>1</v>
      </c>
      <c r="L74" s="88">
        <f>VLOOKUP($E74,HiLow!$E$17:$Q$319,L$1,FALSE)</f>
        <v>13677.869999999999</v>
      </c>
      <c r="M74" s="736">
        <f>VLOOKUP($E74,HiLow!$E$17:$Q$319,M$1,FALSE)</f>
        <v>0.40300000000000002</v>
      </c>
      <c r="N74" s="736">
        <f>VLOOKUP($E74,HiLow!$E$17:$Q$319,N$1,FALSE)</f>
        <v>2.2200000000000001E-2</v>
      </c>
      <c r="O74" s="88">
        <f>VLOOKUP($E74,HiLow!$E$17:$Q$319,O$1,FALSE)</f>
        <v>303.64999999999998</v>
      </c>
      <c r="P74" s="103">
        <f>VLOOKUP($E74,HiLow!$E$17:$Q$319,P$1,FALSE)</f>
        <v>13818.15</v>
      </c>
      <c r="Q74" s="88">
        <f>VLOOKUP($E74,HiLow!$E$17:$Q$319,Q$1,FALSE)</f>
        <v>14121.8</v>
      </c>
    </row>
    <row r="75" spans="1:17" x14ac:dyDescent="0.2">
      <c r="A75" s="22" t="s">
        <v>190</v>
      </c>
      <c r="B75" s="37" t="s">
        <v>191</v>
      </c>
      <c r="C75" s="58" t="s">
        <v>190</v>
      </c>
      <c r="D75" s="24" t="s">
        <v>191</v>
      </c>
      <c r="E75" s="59" t="s">
        <v>192</v>
      </c>
      <c r="F75" s="40" t="s">
        <v>173</v>
      </c>
      <c r="G75" s="758">
        <v>8</v>
      </c>
      <c r="H75" s="745">
        <v>2</v>
      </c>
      <c r="I75" s="103">
        <f>VLOOKUP($E75,HiLow!$E$17:$Q$319,I$1,FALSE)</f>
        <v>0</v>
      </c>
      <c r="J75" s="103">
        <f>VLOOKUP($E75,HiLow!$E$17:$Q$319,J$1,FALSE)</f>
        <v>0</v>
      </c>
      <c r="K75" s="729">
        <f>VLOOKUP($E75,HiLow!$E$17:$Q$319,K$1,FALSE)</f>
        <v>0</v>
      </c>
      <c r="L75" s="88">
        <f>VLOOKUP($E75,HiLow!$E$17:$Q$319,L$1,FALSE)</f>
        <v>0</v>
      </c>
      <c r="M75" s="736">
        <f>VLOOKUP($E75,HiLow!$E$17:$Q$319,M$1,FALSE)</f>
        <v>0</v>
      </c>
      <c r="N75" s="736">
        <f>VLOOKUP($E75,HiLow!$E$17:$Q$319,N$1,FALSE)</f>
        <v>0</v>
      </c>
      <c r="O75" s="88">
        <f>VLOOKUP($E75,HiLow!$E$17:$Q$319,O$1,FALSE)</f>
        <v>0</v>
      </c>
      <c r="P75" s="103">
        <f>VLOOKUP($E75,HiLow!$E$17:$Q$319,P$1,FALSE)</f>
        <v>0</v>
      </c>
      <c r="Q75" s="88">
        <f>VLOOKUP($E75,HiLow!$E$17:$Q$319,Q$1,FALSE)</f>
        <v>0</v>
      </c>
    </row>
    <row r="76" spans="1:17" x14ac:dyDescent="0.2">
      <c r="A76" s="63" t="s">
        <v>193</v>
      </c>
      <c r="B76" s="64" t="s">
        <v>194</v>
      </c>
      <c r="C76" s="65" t="s">
        <v>193</v>
      </c>
      <c r="D76" s="66" t="s">
        <v>194</v>
      </c>
      <c r="E76" s="67" t="s">
        <v>195</v>
      </c>
      <c r="F76" s="68" t="s">
        <v>173</v>
      </c>
      <c r="G76" s="762">
        <v>8</v>
      </c>
      <c r="H76" s="745"/>
      <c r="I76" s="106">
        <f>VLOOKUP($E76,HiLow!$E$17:$Q$319,I$1,FALSE)</f>
        <v>202.93</v>
      </c>
      <c r="J76" s="106">
        <f>VLOOKUP($E76,HiLow!$E$17:$Q$319,J$1,FALSE)</f>
        <v>15.469999999999999</v>
      </c>
      <c r="K76" s="733">
        <f>VLOOKUP($E76,HiLow!$E$17:$Q$319,K$1,FALSE)</f>
        <v>1.083</v>
      </c>
      <c r="L76" s="91">
        <f>VLOOKUP($E76,HiLow!$E$17:$Q$319,L$1,FALSE)</f>
        <v>15570.1</v>
      </c>
      <c r="M76" s="739">
        <f>VLOOKUP($E76,HiLow!$E$17:$Q$319,M$1,FALSE)</f>
        <v>0.23250000000000001</v>
      </c>
      <c r="N76" s="739">
        <f>VLOOKUP($E76,HiLow!$E$17:$Q$319,N$1,FALSE)</f>
        <v>1.2800000000000001E-2</v>
      </c>
      <c r="O76" s="91">
        <f>VLOOKUP($E76,HiLow!$E$17:$Q$319,O$1,FALSE)</f>
        <v>199.3</v>
      </c>
      <c r="P76" s="106">
        <f>VLOOKUP($E76,HiLow!$E$17:$Q$319,P$1,FALSE)</f>
        <v>16131.67</v>
      </c>
      <c r="Q76" s="91">
        <f>VLOOKUP($E76,HiLow!$E$17:$Q$319,Q$1,FALSE)</f>
        <v>16330.97</v>
      </c>
    </row>
    <row r="77" spans="1:17" x14ac:dyDescent="0.2">
      <c r="A77" s="22" t="s">
        <v>196</v>
      </c>
      <c r="B77" s="37" t="s">
        <v>197</v>
      </c>
      <c r="C77" s="38" t="s">
        <v>196</v>
      </c>
      <c r="D77" s="24" t="s">
        <v>197</v>
      </c>
      <c r="E77" s="39" t="s">
        <v>198</v>
      </c>
      <c r="F77" s="40" t="s">
        <v>173</v>
      </c>
      <c r="G77" s="758">
        <v>9</v>
      </c>
      <c r="H77" s="745"/>
      <c r="I77" s="103">
        <f>VLOOKUP($E77,HiLow!$E$17:$Q$319,I$1,FALSE)</f>
        <v>280.7</v>
      </c>
      <c r="J77" s="103">
        <f>VLOOKUP($E77,HiLow!$E$17:$Q$319,J$1,FALSE)</f>
        <v>0</v>
      </c>
      <c r="K77" s="729">
        <f>VLOOKUP($E77,HiLow!$E$17:$Q$319,K$1,FALSE)</f>
        <v>1</v>
      </c>
      <c r="L77" s="88">
        <f>VLOOKUP($E77,HiLow!$E$17:$Q$319,L$1,FALSE)</f>
        <v>14346.77</v>
      </c>
      <c r="M77" s="736">
        <f>VLOOKUP($E77,HiLow!$E$17:$Q$319,M$1,FALSE)</f>
        <v>0.33750000000000002</v>
      </c>
      <c r="N77" s="736">
        <f>VLOOKUP($E77,HiLow!$E$17:$Q$319,N$1,FALSE)</f>
        <v>1.8599999999999998E-2</v>
      </c>
      <c r="O77" s="88">
        <f>VLOOKUP($E77,HiLow!$E$17:$Q$319,O$1,FALSE)</f>
        <v>266.85000000000002</v>
      </c>
      <c r="P77" s="103">
        <f>VLOOKUP($E77,HiLow!$E$17:$Q$319,P$1,FALSE)</f>
        <v>14356.75</v>
      </c>
      <c r="Q77" s="88">
        <f>VLOOKUP($E77,HiLow!$E$17:$Q$319,Q$1,FALSE)</f>
        <v>14623.6</v>
      </c>
    </row>
    <row r="78" spans="1:17" x14ac:dyDescent="0.2">
      <c r="A78" s="22" t="s">
        <v>199</v>
      </c>
      <c r="B78" s="37" t="s">
        <v>200</v>
      </c>
      <c r="C78" s="38" t="s">
        <v>199</v>
      </c>
      <c r="D78" s="24" t="s">
        <v>200</v>
      </c>
      <c r="E78" s="39" t="s">
        <v>201</v>
      </c>
      <c r="F78" s="40" t="s">
        <v>173</v>
      </c>
      <c r="G78" s="758">
        <v>9</v>
      </c>
      <c r="H78" s="745"/>
      <c r="I78" s="103">
        <f>VLOOKUP($E78,HiLow!$E$17:$Q$319,I$1,FALSE)</f>
        <v>310.63</v>
      </c>
      <c r="J78" s="103">
        <f>VLOOKUP($E78,HiLow!$E$17:$Q$319,J$1,FALSE)</f>
        <v>0</v>
      </c>
      <c r="K78" s="729">
        <f>VLOOKUP($E78,HiLow!$E$17:$Q$319,K$1,FALSE)</f>
        <v>1</v>
      </c>
      <c r="L78" s="88">
        <f>VLOOKUP($E78,HiLow!$E$17:$Q$319,L$1,FALSE)</f>
        <v>14125.380000000001</v>
      </c>
      <c r="M78" s="736">
        <f>VLOOKUP($E78,HiLow!$E$17:$Q$319,M$1,FALSE)</f>
        <v>0.35849999999999999</v>
      </c>
      <c r="N78" s="736">
        <f>VLOOKUP($E78,HiLow!$E$17:$Q$319,N$1,FALSE)</f>
        <v>1.9699999999999999E-2</v>
      </c>
      <c r="O78" s="88">
        <f>VLOOKUP($E78,HiLow!$E$17:$Q$319,O$1,FALSE)</f>
        <v>278.27</v>
      </c>
      <c r="P78" s="103">
        <f>VLOOKUP($E78,HiLow!$E$17:$Q$319,P$1,FALSE)</f>
        <v>14161.09</v>
      </c>
      <c r="Q78" s="88">
        <f>VLOOKUP($E78,HiLow!$E$17:$Q$319,Q$1,FALSE)</f>
        <v>14439.36</v>
      </c>
    </row>
    <row r="79" spans="1:17" x14ac:dyDescent="0.2">
      <c r="A79" s="22" t="s">
        <v>202</v>
      </c>
      <c r="B79" s="37" t="s">
        <v>203</v>
      </c>
      <c r="C79" s="38" t="s">
        <v>202</v>
      </c>
      <c r="D79" s="24" t="s">
        <v>203</v>
      </c>
      <c r="E79" s="39" t="s">
        <v>204</v>
      </c>
      <c r="F79" s="40" t="s">
        <v>173</v>
      </c>
      <c r="G79" s="758">
        <v>9</v>
      </c>
      <c r="H79" s="745"/>
      <c r="I79" s="103">
        <f>VLOOKUP($E79,HiLow!$E$17:$Q$319,I$1,FALSE)</f>
        <v>92.62</v>
      </c>
      <c r="J79" s="103">
        <f>VLOOKUP($E79,HiLow!$E$17:$Q$319,J$1,FALSE)</f>
        <v>4.7600000000000051</v>
      </c>
      <c r="K79" s="729">
        <f>VLOOKUP($E79,HiLow!$E$17:$Q$319,K$1,FALSE)</f>
        <v>1.054</v>
      </c>
      <c r="L79" s="88">
        <f>VLOOKUP($E79,HiLow!$E$17:$Q$319,L$1,FALSE)</f>
        <v>16255.1</v>
      </c>
      <c r="M79" s="736">
        <f>VLOOKUP($E79,HiLow!$E$17:$Q$319,M$1,FALSE)</f>
        <v>0.18049999999999999</v>
      </c>
      <c r="N79" s="736">
        <f>VLOOKUP($E79,HiLow!$E$17:$Q$319,N$1,FALSE)</f>
        <v>9.9000000000000008E-3</v>
      </c>
      <c r="O79" s="88">
        <f>VLOOKUP($E79,HiLow!$E$17:$Q$319,O$1,FALSE)</f>
        <v>160.93</v>
      </c>
      <c r="P79" s="103">
        <f>VLOOKUP($E79,HiLow!$E$17:$Q$319,P$1,FALSE)</f>
        <v>16255.1</v>
      </c>
      <c r="Q79" s="88">
        <f>VLOOKUP($E79,HiLow!$E$17:$Q$319,Q$1,FALSE)</f>
        <v>16416.03</v>
      </c>
    </row>
    <row r="80" spans="1:17" x14ac:dyDescent="0.2">
      <c r="A80" s="22" t="s">
        <v>205</v>
      </c>
      <c r="B80" s="37" t="s">
        <v>206</v>
      </c>
      <c r="C80" s="38" t="s">
        <v>205</v>
      </c>
      <c r="D80" s="24" t="s">
        <v>206</v>
      </c>
      <c r="E80" s="39" t="s">
        <v>207</v>
      </c>
      <c r="F80" s="40" t="s">
        <v>173</v>
      </c>
      <c r="G80" s="758">
        <v>9</v>
      </c>
      <c r="H80" s="745"/>
      <c r="I80" s="103">
        <f>VLOOKUP($E80,HiLow!$E$17:$Q$319,I$1,FALSE)</f>
        <v>155.13999999999999</v>
      </c>
      <c r="J80" s="103">
        <f>VLOOKUP($E80,HiLow!$E$17:$Q$319,J$1,FALSE)</f>
        <v>2.7599999999999909</v>
      </c>
      <c r="K80" s="729">
        <f>VLOOKUP($E80,HiLow!$E$17:$Q$319,K$1,FALSE)</f>
        <v>1.018</v>
      </c>
      <c r="L80" s="88">
        <f>VLOOKUP($E80,HiLow!$E$17:$Q$319,L$1,FALSE)</f>
        <v>11712.23</v>
      </c>
      <c r="M80" s="736">
        <f>VLOOKUP($E80,HiLow!$E$17:$Q$319,M$1,FALSE)</f>
        <v>0.63839999999999997</v>
      </c>
      <c r="N80" s="736">
        <f>VLOOKUP($E80,HiLow!$E$17:$Q$319,N$1,FALSE)</f>
        <v>3.5099999999999999E-2</v>
      </c>
      <c r="O80" s="88">
        <f>VLOOKUP($E80,HiLow!$E$17:$Q$319,O$1,FALSE)</f>
        <v>411.1</v>
      </c>
      <c r="P80" s="103">
        <f>VLOOKUP($E80,HiLow!$E$17:$Q$319,P$1,FALSE)</f>
        <v>11779.67</v>
      </c>
      <c r="Q80" s="88">
        <f>VLOOKUP($E80,HiLow!$E$17:$Q$319,Q$1,FALSE)</f>
        <v>12190.77</v>
      </c>
    </row>
    <row r="81" spans="1:17" x14ac:dyDescent="0.2">
      <c r="A81" s="22" t="s">
        <v>208</v>
      </c>
      <c r="B81" s="37" t="s">
        <v>209</v>
      </c>
      <c r="C81" s="38" t="s">
        <v>208</v>
      </c>
      <c r="D81" s="24" t="s">
        <v>209</v>
      </c>
      <c r="E81" s="39" t="s">
        <v>210</v>
      </c>
      <c r="F81" s="40" t="s">
        <v>169</v>
      </c>
      <c r="G81" s="758">
        <v>10</v>
      </c>
      <c r="H81" s="745"/>
      <c r="I81" s="103">
        <f>VLOOKUP($E81,HiLow!$E$17:$Q$319,I$1,FALSE)</f>
        <v>1638.84</v>
      </c>
      <c r="J81" s="103">
        <f>VLOOKUP($E81,HiLow!$E$17:$Q$319,J$1,FALSE)</f>
        <v>0</v>
      </c>
      <c r="K81" s="729">
        <f>VLOOKUP($E81,HiLow!$E$17:$Q$319,K$1,FALSE)</f>
        <v>1</v>
      </c>
      <c r="L81" s="88">
        <f>VLOOKUP($E81,HiLow!$E$17:$Q$319,L$1,FALSE)</f>
        <v>13695.91</v>
      </c>
      <c r="M81" s="736">
        <f>VLOOKUP($E81,HiLow!$E$17:$Q$319,M$1,FALSE)</f>
        <v>0.40110000000000001</v>
      </c>
      <c r="N81" s="729">
        <f>VLOOKUP($E81,HiLow!$E$17:$Q$319,N$1,FALSE)</f>
        <v>2.2100000000000002E-2</v>
      </c>
      <c r="O81" s="88">
        <f>VLOOKUP($E81,HiLow!$E$17:$Q$319,O$1,FALSE)</f>
        <v>302.68</v>
      </c>
      <c r="P81" s="103">
        <f>VLOOKUP($E81,HiLow!$E$17:$Q$319,P$1,FALSE)</f>
        <v>0</v>
      </c>
      <c r="Q81" s="88">
        <f>VLOOKUP($E81,HiLow!$E$17:$Q$319,Q$1,FALSE)</f>
        <v>302.68</v>
      </c>
    </row>
    <row r="82" spans="1:17" x14ac:dyDescent="0.2">
      <c r="A82" s="22" t="s">
        <v>211</v>
      </c>
      <c r="B82" s="37" t="s">
        <v>212</v>
      </c>
      <c r="C82" s="38" t="s">
        <v>211</v>
      </c>
      <c r="D82" s="24" t="s">
        <v>212</v>
      </c>
      <c r="E82" s="39" t="s">
        <v>213</v>
      </c>
      <c r="F82" s="40" t="s">
        <v>173</v>
      </c>
      <c r="G82" s="758">
        <v>11</v>
      </c>
      <c r="H82" s="745"/>
      <c r="I82" s="103">
        <f>VLOOKUP($E82,HiLow!$E$17:$Q$319,I$1,FALSE)</f>
        <v>1133.75</v>
      </c>
      <c r="J82" s="103">
        <f>VLOOKUP($E82,HiLow!$E$17:$Q$319,J$1,FALSE)</f>
        <v>0</v>
      </c>
      <c r="K82" s="729">
        <f>VLOOKUP($E82,HiLow!$E$17:$Q$319,K$1,FALSE)</f>
        <v>1</v>
      </c>
      <c r="L82" s="88">
        <f>VLOOKUP($E82,HiLow!$E$17:$Q$319,L$1,FALSE)</f>
        <v>12037.060000000001</v>
      </c>
      <c r="M82" s="736">
        <f>VLOOKUP($E82,HiLow!$E$17:$Q$319,M$1,FALSE)</f>
        <v>0.59419999999999995</v>
      </c>
      <c r="N82" s="736">
        <f>VLOOKUP($E82,HiLow!$E$17:$Q$319,N$1,FALSE)</f>
        <v>3.27E-2</v>
      </c>
      <c r="O82" s="88">
        <f>VLOOKUP($E82,HiLow!$E$17:$Q$319,O$1,FALSE)</f>
        <v>393.61</v>
      </c>
      <c r="P82" s="103">
        <f>VLOOKUP($E82,HiLow!$E$17:$Q$319,P$1,FALSE)</f>
        <v>12161.62</v>
      </c>
      <c r="Q82" s="88">
        <f>VLOOKUP($E82,HiLow!$E$17:$Q$319,Q$1,FALSE)</f>
        <v>12555.23</v>
      </c>
    </row>
    <row r="83" spans="1:17" x14ac:dyDescent="0.2">
      <c r="A83" s="22" t="s">
        <v>214</v>
      </c>
      <c r="B83" s="37" t="s">
        <v>215</v>
      </c>
      <c r="C83" s="38" t="s">
        <v>214</v>
      </c>
      <c r="D83" s="24" t="s">
        <v>215</v>
      </c>
      <c r="E83" s="39" t="s">
        <v>216</v>
      </c>
      <c r="F83" s="40" t="s">
        <v>169</v>
      </c>
      <c r="G83" s="758">
        <v>12</v>
      </c>
      <c r="H83" s="745"/>
      <c r="I83" s="103">
        <f>VLOOKUP($E83,HiLow!$E$17:$Q$319,I$1,FALSE)</f>
        <v>0</v>
      </c>
      <c r="J83" s="103">
        <f>VLOOKUP($E83,HiLow!$E$17:$Q$319,J$1,FALSE)</f>
        <v>0</v>
      </c>
      <c r="K83" s="729">
        <f>VLOOKUP($E83,HiLow!$E$17:$Q$319,K$1,FALSE)</f>
        <v>0</v>
      </c>
      <c r="L83" s="88">
        <f>VLOOKUP($E83,HiLow!$E$17:$Q$319,L$1,FALSE)</f>
        <v>0</v>
      </c>
      <c r="M83" s="736">
        <f>VLOOKUP($E83,HiLow!$E$17:$Q$319,M$1,FALSE)</f>
        <v>0</v>
      </c>
      <c r="N83" s="736">
        <f>VLOOKUP($E83,HiLow!$E$17:$Q$319,N$1,FALSE)</f>
        <v>0</v>
      </c>
      <c r="O83" s="88">
        <f>VLOOKUP($E83,HiLow!$E$17:$Q$319,O$1,FALSE)</f>
        <v>0</v>
      </c>
      <c r="P83" s="103">
        <f>VLOOKUP($E83,HiLow!$E$17:$Q$319,P$1,FALSE)</f>
        <v>0</v>
      </c>
      <c r="Q83" s="88">
        <f>VLOOKUP($E83,HiLow!$E$17:$Q$319,Q$1,FALSE)</f>
        <v>0</v>
      </c>
    </row>
    <row r="84" spans="1:17" x14ac:dyDescent="0.2">
      <c r="A84" s="22" t="s">
        <v>217</v>
      </c>
      <c r="B84" s="37" t="s">
        <v>218</v>
      </c>
      <c r="C84" s="38" t="s">
        <v>217</v>
      </c>
      <c r="D84" s="24" t="s">
        <v>218</v>
      </c>
      <c r="E84" s="39" t="s">
        <v>219</v>
      </c>
      <c r="F84" s="40" t="s">
        <v>169</v>
      </c>
      <c r="G84" s="758">
        <v>12</v>
      </c>
      <c r="H84" s="745"/>
      <c r="I84" s="103">
        <f>VLOOKUP($E84,HiLow!$E$17:$Q$319,I$1,FALSE)</f>
        <v>136.01</v>
      </c>
      <c r="J84" s="103">
        <f>VLOOKUP($E84,HiLow!$E$17:$Q$319,J$1,FALSE)</f>
        <v>9.9999999999909051E-3</v>
      </c>
      <c r="K84" s="729">
        <f>VLOOKUP($E84,HiLow!$E$17:$Q$319,K$1,FALSE)</f>
        <v>1</v>
      </c>
      <c r="L84" s="88">
        <f>VLOOKUP($E84,HiLow!$E$17:$Q$319,L$1,FALSE)</f>
        <v>13627.390000000001</v>
      </c>
      <c r="M84" s="736">
        <f>VLOOKUP($E84,HiLow!$E$17:$Q$319,M$1,FALSE)</f>
        <v>0.40820000000000001</v>
      </c>
      <c r="N84" s="736">
        <f>VLOOKUP($E84,HiLow!$E$17:$Q$319,N$1,FALSE)</f>
        <v>2.2499999999999999E-2</v>
      </c>
      <c r="O84" s="88">
        <f>VLOOKUP($E84,HiLow!$E$17:$Q$319,O$1,FALSE)</f>
        <v>306.62</v>
      </c>
      <c r="P84" s="103">
        <f>VLOOKUP($E84,HiLow!$E$17:$Q$319,P$1,FALSE)</f>
        <v>13898.86</v>
      </c>
      <c r="Q84" s="88">
        <f>VLOOKUP($E84,HiLow!$E$17:$Q$319,Q$1,FALSE)</f>
        <v>14205.48</v>
      </c>
    </row>
    <row r="85" spans="1:17" x14ac:dyDescent="0.2">
      <c r="A85" s="22" t="s">
        <v>220</v>
      </c>
      <c r="B85" s="37" t="s">
        <v>221</v>
      </c>
      <c r="C85" s="38" t="s">
        <v>220</v>
      </c>
      <c r="D85" s="24" t="s">
        <v>221</v>
      </c>
      <c r="E85" s="39" t="s">
        <v>222</v>
      </c>
      <c r="F85" s="40" t="s">
        <v>169</v>
      </c>
      <c r="G85" s="758">
        <v>12</v>
      </c>
      <c r="H85" s="745"/>
      <c r="I85" s="103">
        <f>VLOOKUP($E85,HiLow!$E$17:$Q$319,I$1,FALSE)</f>
        <v>0</v>
      </c>
      <c r="J85" s="103">
        <f>VLOOKUP($E85,HiLow!$E$17:$Q$319,J$1,FALSE)</f>
        <v>0</v>
      </c>
      <c r="K85" s="729">
        <f>VLOOKUP($E85,HiLow!$E$17:$Q$319,K$1,FALSE)</f>
        <v>0</v>
      </c>
      <c r="L85" s="88">
        <f>VLOOKUP($E85,HiLow!$E$17:$Q$319,L$1,FALSE)</f>
        <v>0</v>
      </c>
      <c r="M85" s="736">
        <f>VLOOKUP($E85,HiLow!$E$17:$Q$319,M$1,FALSE)</f>
        <v>0</v>
      </c>
      <c r="N85" s="736">
        <f>VLOOKUP($E85,HiLow!$E$17:$Q$319,N$1,FALSE)</f>
        <v>0</v>
      </c>
      <c r="O85" s="88">
        <f>VLOOKUP($E85,HiLow!$E$17:$Q$319,O$1,FALSE)</f>
        <v>0</v>
      </c>
      <c r="P85" s="103">
        <f>VLOOKUP($E85,HiLow!$E$17:$Q$319,P$1,FALSE)</f>
        <v>0</v>
      </c>
      <c r="Q85" s="88">
        <f>VLOOKUP($E85,HiLow!$E$17:$Q$319,Q$1,FALSE)</f>
        <v>0</v>
      </c>
    </row>
    <row r="86" spans="1:17" x14ac:dyDescent="0.2">
      <c r="A86" s="22" t="s">
        <v>223</v>
      </c>
      <c r="B86" s="37" t="s">
        <v>224</v>
      </c>
      <c r="C86" s="38" t="s">
        <v>223</v>
      </c>
      <c r="D86" s="24" t="s">
        <v>224</v>
      </c>
      <c r="E86" s="39" t="s">
        <v>225</v>
      </c>
      <c r="F86" s="40" t="s">
        <v>169</v>
      </c>
      <c r="G86" s="758">
        <v>12</v>
      </c>
      <c r="H86" s="745"/>
      <c r="I86" s="103">
        <f>VLOOKUP($E86,HiLow!$E$17:$Q$319,I$1,FALSE)</f>
        <v>0</v>
      </c>
      <c r="J86" s="103">
        <f>VLOOKUP($E86,HiLow!$E$17:$Q$319,J$1,FALSE)</f>
        <v>0</v>
      </c>
      <c r="K86" s="729">
        <f>VLOOKUP($E86,HiLow!$E$17:$Q$319,K$1,FALSE)</f>
        <v>0</v>
      </c>
      <c r="L86" s="88">
        <f>VLOOKUP($E86,HiLow!$E$17:$Q$319,L$1,FALSE)</f>
        <v>0</v>
      </c>
      <c r="M86" s="736">
        <f>VLOOKUP($E86,HiLow!$E$17:$Q$319,M$1,FALSE)</f>
        <v>0</v>
      </c>
      <c r="N86" s="736">
        <f>VLOOKUP($E86,HiLow!$E$17:$Q$319,N$1,FALSE)</f>
        <v>0</v>
      </c>
      <c r="O86" s="88">
        <f>VLOOKUP($E86,HiLow!$E$17:$Q$319,O$1,FALSE)</f>
        <v>0</v>
      </c>
      <c r="P86" s="103">
        <f>VLOOKUP($E86,HiLow!$E$17:$Q$319,P$1,FALSE)</f>
        <v>0</v>
      </c>
      <c r="Q86" s="88">
        <f>VLOOKUP($E86,HiLow!$E$17:$Q$319,Q$1,FALSE)</f>
        <v>0</v>
      </c>
    </row>
    <row r="87" spans="1:17" x14ac:dyDescent="0.2">
      <c r="A87" s="71" t="s">
        <v>226</v>
      </c>
      <c r="B87" s="72" t="s">
        <v>227</v>
      </c>
      <c r="C87" s="60" t="s">
        <v>226</v>
      </c>
      <c r="D87" s="61" t="s">
        <v>228</v>
      </c>
      <c r="E87" s="59" t="s">
        <v>229</v>
      </c>
      <c r="F87" s="62" t="s">
        <v>169</v>
      </c>
      <c r="G87" s="758">
        <v>12</v>
      </c>
      <c r="H87" s="745"/>
      <c r="I87" s="107">
        <f>VLOOKUP($E87,HiLow!$E$17:$Q$319,I$1,FALSE)</f>
        <v>0</v>
      </c>
      <c r="J87" s="107">
        <f>VLOOKUP($E87,HiLow!$E$17:$Q$319,J$1,FALSE)</f>
        <v>0</v>
      </c>
      <c r="K87" s="734">
        <f>VLOOKUP($E87,HiLow!$E$17:$Q$319,K$1,FALSE)</f>
        <v>0</v>
      </c>
      <c r="L87" s="92">
        <f>VLOOKUP($E87,HiLow!$E$17:$Q$319,L$1,FALSE)</f>
        <v>0</v>
      </c>
      <c r="M87" s="740">
        <f>VLOOKUP($E87,HiLow!$E$17:$Q$319,M$1,FALSE)</f>
        <v>0</v>
      </c>
      <c r="N87" s="740">
        <f>VLOOKUP($E87,HiLow!$E$17:$Q$319,N$1,FALSE)</f>
        <v>0</v>
      </c>
      <c r="O87" s="92">
        <f>VLOOKUP($E87,HiLow!$E$17:$Q$319,O$1,FALSE)</f>
        <v>0</v>
      </c>
      <c r="P87" s="107">
        <f>VLOOKUP($E87,HiLow!$E$17:$Q$319,P$1,FALSE)</f>
        <v>0</v>
      </c>
      <c r="Q87" s="92">
        <f>VLOOKUP($E87,HiLow!$E$17:$Q$319,Q$1,FALSE)</f>
        <v>0</v>
      </c>
    </row>
    <row r="88" spans="1:17" x14ac:dyDescent="0.2">
      <c r="A88" s="71" t="s">
        <v>230</v>
      </c>
      <c r="B88" s="72" t="s">
        <v>231</v>
      </c>
      <c r="C88" s="60" t="s">
        <v>230</v>
      </c>
      <c r="D88" s="61" t="s">
        <v>231</v>
      </c>
      <c r="E88" s="59" t="s">
        <v>232</v>
      </c>
      <c r="F88" s="62" t="s">
        <v>169</v>
      </c>
      <c r="G88" s="758">
        <v>12</v>
      </c>
      <c r="H88" s="745"/>
      <c r="I88" s="107">
        <f>VLOOKUP($E88,HiLow!$E$17:$Q$319,I$1,FALSE)</f>
        <v>0</v>
      </c>
      <c r="J88" s="107">
        <f>VLOOKUP($E88,HiLow!$E$17:$Q$319,J$1,FALSE)</f>
        <v>0</v>
      </c>
      <c r="K88" s="734">
        <f>VLOOKUP($E88,HiLow!$E$17:$Q$319,K$1,FALSE)</f>
        <v>0</v>
      </c>
      <c r="L88" s="92">
        <f>VLOOKUP($E88,HiLow!$E$17:$Q$319,L$1,FALSE)</f>
        <v>0</v>
      </c>
      <c r="M88" s="740">
        <f>VLOOKUP($E88,HiLow!$E$17:$Q$319,M$1,FALSE)</f>
        <v>0</v>
      </c>
      <c r="N88" s="740">
        <f>VLOOKUP($E88,HiLow!$E$17:$Q$319,N$1,FALSE)</f>
        <v>0</v>
      </c>
      <c r="O88" s="92">
        <f>VLOOKUP($E88,HiLow!$E$17:$Q$319,O$1,FALSE)</f>
        <v>0</v>
      </c>
      <c r="P88" s="107">
        <f>VLOOKUP($E88,HiLow!$E$17:$Q$319,P$1,FALSE)</f>
        <v>0</v>
      </c>
      <c r="Q88" s="92">
        <f>VLOOKUP($E88,HiLow!$E$17:$Q$319,Q$1,FALSE)</f>
        <v>0</v>
      </c>
    </row>
    <row r="89" spans="1:17" x14ac:dyDescent="0.2">
      <c r="A89" s="22" t="s">
        <v>233</v>
      </c>
      <c r="B89" s="37" t="s">
        <v>234</v>
      </c>
      <c r="C89" s="38" t="s">
        <v>233</v>
      </c>
      <c r="D89" s="24" t="s">
        <v>234</v>
      </c>
      <c r="E89" s="39" t="s">
        <v>235</v>
      </c>
      <c r="F89" s="40" t="s">
        <v>169</v>
      </c>
      <c r="G89" s="758">
        <v>12</v>
      </c>
      <c r="H89" s="745"/>
      <c r="I89" s="103">
        <f>VLOOKUP($E89,HiLow!$E$17:$Q$319,I$1,FALSE)</f>
        <v>5.65</v>
      </c>
      <c r="J89" s="103">
        <f>VLOOKUP($E89,HiLow!$E$17:$Q$319,J$1,FALSE)</f>
        <v>0</v>
      </c>
      <c r="K89" s="729">
        <f>VLOOKUP($E89,HiLow!$E$17:$Q$319,K$1,FALSE)</f>
        <v>1</v>
      </c>
      <c r="L89" s="88">
        <f>VLOOKUP($E89,HiLow!$E$17:$Q$319,L$1,FALSE)</f>
        <v>0</v>
      </c>
      <c r="M89" s="736">
        <f>VLOOKUP($E89,HiLow!$E$17:$Q$319,M$1,FALSE)</f>
        <v>0</v>
      </c>
      <c r="N89" s="729" t="str">
        <f>VLOOKUP($E89,HiLow!$E$17:$Q$319,N$1,FALSE)</f>
        <v>Missing budget</v>
      </c>
      <c r="O89" s="88" t="str">
        <f>VLOOKUP($E89,HiLow!$E$17:$Q$319,O$1,FALSE)</f>
        <v>na</v>
      </c>
      <c r="P89" s="103">
        <f>VLOOKUP($E89,HiLow!$E$17:$Q$319,P$1,FALSE)</f>
        <v>0</v>
      </c>
      <c r="Q89" s="88" t="str">
        <f>VLOOKUP($E89,HiLow!$E$17:$Q$319,Q$1,FALSE)</f>
        <v>na</v>
      </c>
    </row>
    <row r="90" spans="1:17" x14ac:dyDescent="0.2">
      <c r="A90" s="63" t="s">
        <v>236</v>
      </c>
      <c r="B90" s="64" t="s">
        <v>237</v>
      </c>
      <c r="C90" s="65" t="s">
        <v>236</v>
      </c>
      <c r="D90" s="66" t="s">
        <v>238</v>
      </c>
      <c r="E90" s="67" t="s">
        <v>239</v>
      </c>
      <c r="F90" s="68" t="s">
        <v>169</v>
      </c>
      <c r="G90" s="759">
        <v>12</v>
      </c>
      <c r="H90" s="745"/>
      <c r="I90" s="105">
        <f>VLOOKUP($E90,HiLow!$E$17:$Q$319,I$1,FALSE)</f>
        <v>809.60000000000014</v>
      </c>
      <c r="J90" s="105">
        <f>VLOOKUP($E90,HiLow!$E$17:$Q$319,J$1,FALSE)</f>
        <v>1.3799999999999955</v>
      </c>
      <c r="K90" s="732">
        <f>VLOOKUP($E90,HiLow!$E$17:$Q$319,K$1,FALSE)</f>
        <v>1.002</v>
      </c>
      <c r="L90" s="90">
        <f>VLOOKUP($E90,HiLow!$E$17:$Q$319,L$1,FALSE)</f>
        <v>14509.06</v>
      </c>
      <c r="M90" s="738">
        <f>VLOOKUP($E90,HiLow!$E$17:$Q$319,M$1,FALSE)</f>
        <v>0.3226</v>
      </c>
      <c r="N90" s="744" t="str">
        <f>VLOOKUP($E90,HiLow!$E$17:$Q$319,N$1,FALSE)</f>
        <v>Exempt sec. 513.1, No. 58, 2015</v>
      </c>
      <c r="O90" s="90" t="str">
        <f>VLOOKUP($E90,HiLow!$E$17:$Q$319,O$1,FALSE)</f>
        <v>na</v>
      </c>
      <c r="P90" s="105">
        <f>VLOOKUP($E90,HiLow!$E$17:$Q$319,P$1,FALSE)</f>
        <v>15206.46</v>
      </c>
      <c r="Q90" s="90" t="str">
        <f>VLOOKUP($E90,HiLow!$E$17:$Q$319,Q$1,FALSE)</f>
        <v>na</v>
      </c>
    </row>
    <row r="91" spans="1:17" x14ac:dyDescent="0.2">
      <c r="A91" s="63" t="s">
        <v>240</v>
      </c>
      <c r="B91" s="64" t="s">
        <v>241</v>
      </c>
      <c r="C91" s="65" t="s">
        <v>240</v>
      </c>
      <c r="D91" s="66" t="s">
        <v>238</v>
      </c>
      <c r="E91" s="67" t="s">
        <v>242</v>
      </c>
      <c r="F91" s="68" t="s">
        <v>169</v>
      </c>
      <c r="G91" s="759">
        <v>12</v>
      </c>
      <c r="H91" s="745"/>
      <c r="I91" s="104">
        <f>VLOOKUP($E91,HiLow!$E$17:$Q$319,I$1,FALSE)</f>
        <v>1657.08</v>
      </c>
      <c r="J91" s="104">
        <f>VLOOKUP($E91,HiLow!$E$17:$Q$319,J$1,FALSE)</f>
        <v>2.5</v>
      </c>
      <c r="K91" s="731">
        <f>VLOOKUP($E91,HiLow!$E$17:$Q$319,K$1,FALSE)</f>
        <v>1.002</v>
      </c>
      <c r="L91" s="89">
        <f>VLOOKUP($E91,HiLow!$E$17:$Q$319,L$1,FALSE)</f>
        <v>14387.36</v>
      </c>
      <c r="M91" s="737">
        <f>VLOOKUP($E91,HiLow!$E$17:$Q$319,M$1,FALSE)</f>
        <v>0.33379999999999999</v>
      </c>
      <c r="N91" s="743" t="str">
        <f>VLOOKUP($E91,HiLow!$E$17:$Q$319,N$1,FALSE)</f>
        <v>Exempt sec. 513.1, No. 58, 2015</v>
      </c>
      <c r="O91" s="89" t="str">
        <f>VLOOKUP($E91,HiLow!$E$17:$Q$319,O$1,FALSE)</f>
        <v>na</v>
      </c>
      <c r="P91" s="104">
        <f>VLOOKUP($E91,HiLow!$E$17:$Q$319,P$1,FALSE)</f>
        <v>14546.16</v>
      </c>
      <c r="Q91" s="89" t="str">
        <f>VLOOKUP($E91,HiLow!$E$17:$Q$319,Q$1,FALSE)</f>
        <v>na</v>
      </c>
    </row>
    <row r="92" spans="1:17" x14ac:dyDescent="0.2">
      <c r="A92" s="71" t="s">
        <v>243</v>
      </c>
      <c r="B92" s="72" t="s">
        <v>244</v>
      </c>
      <c r="C92" s="60" t="s">
        <v>243</v>
      </c>
      <c r="D92" s="61" t="s">
        <v>244</v>
      </c>
      <c r="E92" s="59" t="s">
        <v>245</v>
      </c>
      <c r="F92" s="62" t="s">
        <v>169</v>
      </c>
      <c r="G92" s="758">
        <v>13</v>
      </c>
      <c r="H92" s="745"/>
      <c r="I92" s="107">
        <f>VLOOKUP($E92,HiLow!$E$17:$Q$319,I$1,FALSE)</f>
        <v>1078.1400000000001</v>
      </c>
      <c r="J92" s="107">
        <f>VLOOKUP($E92,HiLow!$E$17:$Q$319,J$1,FALSE)</f>
        <v>7.0000000000163709E-2</v>
      </c>
      <c r="K92" s="734">
        <f>VLOOKUP($E92,HiLow!$E$17:$Q$319,K$1,FALSE)</f>
        <v>1</v>
      </c>
      <c r="L92" s="92">
        <f>VLOOKUP($E92,HiLow!$E$17:$Q$319,L$1,FALSE)</f>
        <v>14315.15</v>
      </c>
      <c r="M92" s="740">
        <f>VLOOKUP($E92,HiLow!$E$17:$Q$319,M$1,FALSE)</f>
        <v>0.34050000000000002</v>
      </c>
      <c r="N92" s="740">
        <f>VLOOKUP($E92,HiLow!$E$17:$Q$319,N$1,FALSE)</f>
        <v>1.8700000000000001E-2</v>
      </c>
      <c r="O92" s="92">
        <f>VLOOKUP($E92,HiLow!$E$17:$Q$319,O$1,FALSE)</f>
        <v>267.69</v>
      </c>
      <c r="P92" s="107">
        <f>VLOOKUP($E92,HiLow!$E$17:$Q$319,P$1,FALSE)</f>
        <v>14447.89</v>
      </c>
      <c r="Q92" s="92">
        <f>VLOOKUP($E92,HiLow!$E$17:$Q$319,Q$1,FALSE)</f>
        <v>14715.58</v>
      </c>
    </row>
    <row r="93" spans="1:17" x14ac:dyDescent="0.2">
      <c r="A93" s="22" t="s">
        <v>246</v>
      </c>
      <c r="B93" s="37" t="s">
        <v>247</v>
      </c>
      <c r="C93" s="38" t="s">
        <v>246</v>
      </c>
      <c r="D93" s="24" t="s">
        <v>247</v>
      </c>
      <c r="E93" s="39" t="s">
        <v>248</v>
      </c>
      <c r="F93" s="40" t="s">
        <v>169</v>
      </c>
      <c r="G93" s="758">
        <v>13</v>
      </c>
      <c r="H93" s="745"/>
      <c r="I93" s="103">
        <f>VLOOKUP($E93,HiLow!$E$17:$Q$319,I$1,FALSE)</f>
        <v>307.37</v>
      </c>
      <c r="J93" s="103">
        <f>VLOOKUP($E93,HiLow!$E$17:$Q$319,J$1,FALSE)</f>
        <v>13.829999999999984</v>
      </c>
      <c r="K93" s="729">
        <f>VLOOKUP($E93,HiLow!$E$17:$Q$319,K$1,FALSE)</f>
        <v>1.0469999999999999</v>
      </c>
      <c r="L93" s="88">
        <f>VLOOKUP($E93,HiLow!$E$17:$Q$319,L$1,FALSE)</f>
        <v>14813.6</v>
      </c>
      <c r="M93" s="736">
        <f>VLOOKUP($E93,HiLow!$E$17:$Q$319,M$1,FALSE)</f>
        <v>0.2954</v>
      </c>
      <c r="N93" s="736">
        <f>VLOOKUP($E93,HiLow!$E$17:$Q$319,N$1,FALSE)</f>
        <v>1.6199999999999999E-2</v>
      </c>
      <c r="O93" s="88">
        <f>VLOOKUP($E93,HiLow!$E$17:$Q$319,O$1,FALSE)</f>
        <v>239.98</v>
      </c>
      <c r="P93" s="103">
        <f>VLOOKUP($E93,HiLow!$E$17:$Q$319,P$1,FALSE)</f>
        <v>14815.03</v>
      </c>
      <c r="Q93" s="88">
        <f>VLOOKUP($E93,HiLow!$E$17:$Q$319,Q$1,FALSE)</f>
        <v>15055.01</v>
      </c>
    </row>
    <row r="94" spans="1:17" x14ac:dyDescent="0.2">
      <c r="A94" s="42" t="s">
        <v>249</v>
      </c>
      <c r="B94" s="43" t="s">
        <v>250</v>
      </c>
      <c r="C94" s="44" t="s">
        <v>249</v>
      </c>
      <c r="D94" s="45" t="s">
        <v>250</v>
      </c>
      <c r="E94" s="46" t="s">
        <v>251</v>
      </c>
      <c r="F94" s="47" t="s">
        <v>169</v>
      </c>
      <c r="G94" s="760">
        <v>13</v>
      </c>
      <c r="H94" s="745"/>
      <c r="I94" s="104">
        <f>VLOOKUP($E94,HiLow!$E$17:$Q$319,I$1,FALSE)</f>
        <v>1148.1500000000001</v>
      </c>
      <c r="J94" s="104">
        <f>VLOOKUP($E94,HiLow!$E$17:$Q$319,J$1,FALSE)</f>
        <v>1.0000000000218279E-2</v>
      </c>
      <c r="K94" s="731">
        <f>VLOOKUP($E94,HiLow!$E$17:$Q$319,K$1,FALSE)</f>
        <v>1</v>
      </c>
      <c r="L94" s="89">
        <f>VLOOKUP($E94,HiLow!$E$17:$Q$319,L$1,FALSE)</f>
        <v>15285.570000000002</v>
      </c>
      <c r="M94" s="737">
        <f>VLOOKUP($E94,HiLow!$E$17:$Q$319,M$1,FALSE)</f>
        <v>0.25540000000000002</v>
      </c>
      <c r="N94" s="737">
        <f>VLOOKUP($E94,HiLow!$E$17:$Q$319,N$1,FALSE)</f>
        <v>1.4E-2</v>
      </c>
      <c r="O94" s="89">
        <f>VLOOKUP($E94,HiLow!$E$17:$Q$319,O$1,FALSE)</f>
        <v>214</v>
      </c>
      <c r="P94" s="104">
        <f>VLOOKUP($E94,HiLow!$E$17:$Q$319,P$1,FALSE)</f>
        <v>16098.29</v>
      </c>
      <c r="Q94" s="89">
        <f>VLOOKUP($E94,HiLow!$E$17:$Q$319,Q$1,FALSE)</f>
        <v>16312.29</v>
      </c>
    </row>
    <row r="95" spans="1:17" x14ac:dyDescent="0.2">
      <c r="A95" s="22" t="s">
        <v>252</v>
      </c>
      <c r="B95" s="37" t="s">
        <v>253</v>
      </c>
      <c r="C95" s="38" t="s">
        <v>252</v>
      </c>
      <c r="D95" s="24" t="s">
        <v>253</v>
      </c>
      <c r="E95" s="39" t="s">
        <v>254</v>
      </c>
      <c r="F95" s="40" t="s">
        <v>169</v>
      </c>
      <c r="G95" s="758">
        <v>14</v>
      </c>
      <c r="H95" s="745"/>
      <c r="I95" s="103">
        <f>VLOOKUP($E95,HiLow!$E$17:$Q$319,I$1,FALSE)</f>
        <v>407.33</v>
      </c>
      <c r="J95" s="103">
        <f>VLOOKUP($E95,HiLow!$E$17:$Q$319,J$1,FALSE)</f>
        <v>-9.9999999999909051E-3</v>
      </c>
      <c r="K95" s="729">
        <f>VLOOKUP($E95,HiLow!$E$17:$Q$319,K$1,FALSE)</f>
        <v>1</v>
      </c>
      <c r="L95" s="88">
        <f>VLOOKUP($E95,HiLow!$E$17:$Q$319,L$1,FALSE)</f>
        <v>15122.99</v>
      </c>
      <c r="M95" s="736">
        <f>VLOOKUP($E95,HiLow!$E$17:$Q$319,M$1,FALSE)</f>
        <v>0.26889999999999997</v>
      </c>
      <c r="N95" s="736">
        <f>VLOOKUP($E95,HiLow!$E$17:$Q$319,N$1,FALSE)</f>
        <v>1.4800000000000001E-2</v>
      </c>
      <c r="O95" s="88">
        <f>VLOOKUP($E95,HiLow!$E$17:$Q$319,O$1,FALSE)</f>
        <v>223.82</v>
      </c>
      <c r="P95" s="103">
        <f>VLOOKUP($E95,HiLow!$E$17:$Q$319,P$1,FALSE)</f>
        <v>15746.38</v>
      </c>
      <c r="Q95" s="88">
        <f>VLOOKUP($E95,HiLow!$E$17:$Q$319,Q$1,FALSE)</f>
        <v>15970.2</v>
      </c>
    </row>
    <row r="96" spans="1:17" x14ac:dyDescent="0.2">
      <c r="A96" s="22" t="s">
        <v>255</v>
      </c>
      <c r="B96" s="37" t="s">
        <v>256</v>
      </c>
      <c r="C96" s="38" t="s">
        <v>255</v>
      </c>
      <c r="D96" s="24" t="s">
        <v>256</v>
      </c>
      <c r="E96" s="39" t="s">
        <v>257</v>
      </c>
      <c r="F96" s="40" t="s">
        <v>169</v>
      </c>
      <c r="G96" s="758">
        <v>14</v>
      </c>
      <c r="H96" s="745"/>
      <c r="I96" s="103">
        <f>VLOOKUP($E96,HiLow!$E$17:$Q$319,I$1,FALSE)</f>
        <v>529.07000000000005</v>
      </c>
      <c r="J96" s="103">
        <f>VLOOKUP($E96,HiLow!$E$17:$Q$319,J$1,FALSE)</f>
        <v>2.0000000000095497E-2</v>
      </c>
      <c r="K96" s="729">
        <f>VLOOKUP($E96,HiLow!$E$17:$Q$319,K$1,FALSE)</f>
        <v>1</v>
      </c>
      <c r="L96" s="88">
        <f>VLOOKUP($E96,HiLow!$E$17:$Q$319,L$1,FALSE)</f>
        <v>13868.99</v>
      </c>
      <c r="M96" s="736">
        <f>VLOOKUP($E96,HiLow!$E$17:$Q$319,M$1,FALSE)</f>
        <v>0.3836</v>
      </c>
      <c r="N96" s="736">
        <f>VLOOKUP($E96,HiLow!$E$17:$Q$319,N$1,FALSE)</f>
        <v>2.1100000000000001E-2</v>
      </c>
      <c r="O96" s="88">
        <f>VLOOKUP($E96,HiLow!$E$17:$Q$319,O$1,FALSE)</f>
        <v>292.64</v>
      </c>
      <c r="P96" s="103">
        <f>VLOOKUP($E96,HiLow!$E$17:$Q$319,P$1,FALSE)</f>
        <v>14489.97</v>
      </c>
      <c r="Q96" s="88">
        <f>VLOOKUP($E96,HiLow!$E$17:$Q$319,Q$1,FALSE)</f>
        <v>14782.61</v>
      </c>
    </row>
    <row r="97" spans="1:17" x14ac:dyDescent="0.2">
      <c r="A97" s="22" t="s">
        <v>258</v>
      </c>
      <c r="B97" s="37" t="s">
        <v>259</v>
      </c>
      <c r="C97" s="38" t="s">
        <v>258</v>
      </c>
      <c r="D97" s="24" t="s">
        <v>259</v>
      </c>
      <c r="E97" s="39" t="s">
        <v>260</v>
      </c>
      <c r="F97" s="40" t="s">
        <v>169</v>
      </c>
      <c r="G97" s="758">
        <v>14</v>
      </c>
      <c r="H97" s="745"/>
      <c r="I97" s="103">
        <f>VLOOKUP($E97,HiLow!$E$17:$Q$319,I$1,FALSE)</f>
        <v>116.56</v>
      </c>
      <c r="J97" s="103">
        <f>VLOOKUP($E97,HiLow!$E$17:$Q$319,J$1,FALSE)</f>
        <v>0</v>
      </c>
      <c r="K97" s="729">
        <f>VLOOKUP($E97,HiLow!$E$17:$Q$319,K$1,FALSE)</f>
        <v>1</v>
      </c>
      <c r="L97" s="88">
        <f>VLOOKUP($E97,HiLow!$E$17:$Q$319,L$1,FALSE)</f>
        <v>16493.86</v>
      </c>
      <c r="M97" s="736">
        <f>VLOOKUP($E97,HiLow!$E$17:$Q$319,M$1,FALSE)</f>
        <v>0.16339999999999999</v>
      </c>
      <c r="N97" s="729" t="str">
        <f>VLOOKUP($E97,HiLow!$E$17:$Q$319,N$1,FALSE)</f>
        <v>Exempt tuition pk-12</v>
      </c>
      <c r="O97" s="88" t="str">
        <f>VLOOKUP($E97,HiLow!$E$17:$Q$319,O$1,FALSE)</f>
        <v>na</v>
      </c>
      <c r="P97" s="103">
        <f>VLOOKUP($E97,HiLow!$E$17:$Q$319,P$1,FALSE)</f>
        <v>16493.86</v>
      </c>
      <c r="Q97" s="88" t="str">
        <f>VLOOKUP($E97,HiLow!$E$17:$Q$319,Q$1,FALSE)</f>
        <v>na</v>
      </c>
    </row>
    <row r="98" spans="1:17" x14ac:dyDescent="0.2">
      <c r="A98" s="22" t="s">
        <v>261</v>
      </c>
      <c r="B98" s="37" t="s">
        <v>262</v>
      </c>
      <c r="C98" s="38" t="s">
        <v>261</v>
      </c>
      <c r="D98" s="24" t="s">
        <v>262</v>
      </c>
      <c r="E98" s="39" t="s">
        <v>263</v>
      </c>
      <c r="F98" s="40" t="s">
        <v>169</v>
      </c>
      <c r="G98" s="758">
        <v>14</v>
      </c>
      <c r="H98" s="745"/>
      <c r="I98" s="103">
        <f>VLOOKUP($E98,HiLow!$E$17:$Q$319,I$1,FALSE)</f>
        <v>775.86</v>
      </c>
      <c r="J98" s="103">
        <f>VLOOKUP($E98,HiLow!$E$17:$Q$319,J$1,FALSE)</f>
        <v>-2.9999999999972715E-2</v>
      </c>
      <c r="K98" s="729">
        <f>VLOOKUP($E98,HiLow!$E$17:$Q$319,K$1,FALSE)</f>
        <v>1</v>
      </c>
      <c r="L98" s="88">
        <f>VLOOKUP($E98,HiLow!$E$17:$Q$319,L$1,FALSE)</f>
        <v>13780.85</v>
      </c>
      <c r="M98" s="736">
        <f>VLOOKUP($E98,HiLow!$E$17:$Q$319,M$1,FALSE)</f>
        <v>0.39250000000000002</v>
      </c>
      <c r="N98" s="736">
        <f>VLOOKUP($E98,HiLow!$E$17:$Q$319,N$1,FALSE)</f>
        <v>2.1600000000000001E-2</v>
      </c>
      <c r="O98" s="88">
        <f>VLOOKUP($E98,HiLow!$E$17:$Q$319,O$1,FALSE)</f>
        <v>297.67</v>
      </c>
      <c r="P98" s="103">
        <f>VLOOKUP($E98,HiLow!$E$17:$Q$319,P$1,FALSE)</f>
        <v>13973.06</v>
      </c>
      <c r="Q98" s="88">
        <f>VLOOKUP($E98,HiLow!$E$17:$Q$319,Q$1,FALSE)</f>
        <v>14270.73</v>
      </c>
    </row>
    <row r="99" spans="1:17" x14ac:dyDescent="0.2">
      <c r="A99" s="22" t="s">
        <v>264</v>
      </c>
      <c r="B99" s="37" t="s">
        <v>265</v>
      </c>
      <c r="C99" s="38" t="s">
        <v>264</v>
      </c>
      <c r="D99" s="24" t="s">
        <v>265</v>
      </c>
      <c r="E99" s="39" t="s">
        <v>266</v>
      </c>
      <c r="F99" s="40" t="s">
        <v>169</v>
      </c>
      <c r="G99" s="758">
        <v>14</v>
      </c>
      <c r="H99" s="745"/>
      <c r="I99" s="103">
        <f>VLOOKUP($E99,HiLow!$E$17:$Q$319,I$1,FALSE)</f>
        <v>990.28</v>
      </c>
      <c r="J99" s="103">
        <f>VLOOKUP($E99,HiLow!$E$17:$Q$319,J$1,FALSE)</f>
        <v>4.9999999999954525E-2</v>
      </c>
      <c r="K99" s="729">
        <f>VLOOKUP($E99,HiLow!$E$17:$Q$319,K$1,FALSE)</f>
        <v>1</v>
      </c>
      <c r="L99" s="88">
        <f>VLOOKUP($E99,HiLow!$E$17:$Q$319,L$1,FALSE)</f>
        <v>13518.800000000001</v>
      </c>
      <c r="M99" s="736">
        <f>VLOOKUP($E99,HiLow!$E$17:$Q$319,M$1,FALSE)</f>
        <v>0.41949999999999998</v>
      </c>
      <c r="N99" s="736">
        <f>VLOOKUP($E99,HiLow!$E$17:$Q$319,N$1,FALSE)</f>
        <v>2.3099999999999999E-2</v>
      </c>
      <c r="O99" s="88">
        <f>VLOOKUP($E99,HiLow!$E$17:$Q$319,O$1,FALSE)</f>
        <v>312.27999999999997</v>
      </c>
      <c r="P99" s="103">
        <f>VLOOKUP($E99,HiLow!$E$17:$Q$319,P$1,FALSE)</f>
        <v>13807.86</v>
      </c>
      <c r="Q99" s="88">
        <f>VLOOKUP($E99,HiLow!$E$17:$Q$319,Q$1,FALSE)</f>
        <v>14120.14</v>
      </c>
    </row>
    <row r="100" spans="1:17" x14ac:dyDescent="0.2">
      <c r="A100" s="42" t="s">
        <v>267</v>
      </c>
      <c r="B100" s="43" t="s">
        <v>268</v>
      </c>
      <c r="C100" s="44" t="s">
        <v>267</v>
      </c>
      <c r="D100" s="45" t="s">
        <v>268</v>
      </c>
      <c r="E100" s="46" t="s">
        <v>269</v>
      </c>
      <c r="F100" s="47" t="s">
        <v>169</v>
      </c>
      <c r="G100" s="760">
        <v>14</v>
      </c>
      <c r="H100" s="745"/>
      <c r="I100" s="104">
        <f>VLOOKUP($E100,HiLow!$E$17:$Q$319,I$1,FALSE)</f>
        <v>1293.45</v>
      </c>
      <c r="J100" s="104">
        <f>VLOOKUP($E100,HiLow!$E$17:$Q$319,J$1,FALSE)</f>
        <v>-2.9999999999972715E-2</v>
      </c>
      <c r="K100" s="731">
        <f>VLOOKUP($E100,HiLow!$E$17:$Q$319,K$1,FALSE)</f>
        <v>1</v>
      </c>
      <c r="L100" s="89">
        <f>VLOOKUP($E100,HiLow!$E$17:$Q$319,L$1,FALSE)</f>
        <v>13378.24</v>
      </c>
      <c r="M100" s="737">
        <f>VLOOKUP($E100,HiLow!$E$17:$Q$319,M$1,FALSE)</f>
        <v>0.43440000000000001</v>
      </c>
      <c r="N100" s="737">
        <f>VLOOKUP($E100,HiLow!$E$17:$Q$319,N$1,FALSE)</f>
        <v>2.3900000000000001E-2</v>
      </c>
      <c r="O100" s="89">
        <f>VLOOKUP($E100,HiLow!$E$17:$Q$319,O$1,FALSE)</f>
        <v>319.74</v>
      </c>
      <c r="P100" s="104">
        <f>VLOOKUP($E100,HiLow!$E$17:$Q$319,P$1,FALSE)</f>
        <v>14190.72</v>
      </c>
      <c r="Q100" s="89">
        <f>VLOOKUP($E100,HiLow!$E$17:$Q$319,Q$1,FALSE)</f>
        <v>14510.46</v>
      </c>
    </row>
    <row r="101" spans="1:17" x14ac:dyDescent="0.2">
      <c r="A101" s="22" t="s">
        <v>270</v>
      </c>
      <c r="B101" s="37" t="s">
        <v>271</v>
      </c>
      <c r="C101" s="38" t="s">
        <v>270</v>
      </c>
      <c r="D101" s="24" t="s">
        <v>271</v>
      </c>
      <c r="E101" s="39" t="s">
        <v>272</v>
      </c>
      <c r="F101" s="40" t="s">
        <v>169</v>
      </c>
      <c r="G101" s="758">
        <v>15</v>
      </c>
      <c r="H101" s="745"/>
      <c r="I101" s="103">
        <f>VLOOKUP($E101,HiLow!$E$17:$Q$319,I$1,FALSE)</f>
        <v>4190.4799999999996</v>
      </c>
      <c r="J101" s="103">
        <f>VLOOKUP($E101,HiLow!$E$17:$Q$319,J$1,FALSE)</f>
        <v>0</v>
      </c>
      <c r="K101" s="729">
        <f>VLOOKUP($E101,HiLow!$E$17:$Q$319,K$1,FALSE)</f>
        <v>1</v>
      </c>
      <c r="L101" s="88">
        <f>VLOOKUP($E101,HiLow!$E$17:$Q$319,L$1,FALSE)</f>
        <v>13823.630000000001</v>
      </c>
      <c r="M101" s="736">
        <f>VLOOKUP($E101,HiLow!$E$17:$Q$319,M$1,FALSE)</f>
        <v>0.38819999999999999</v>
      </c>
      <c r="N101" s="736">
        <f>VLOOKUP($E101,HiLow!$E$17:$Q$319,N$1,FALSE)</f>
        <v>2.1399999999999999E-2</v>
      </c>
      <c r="O101" s="88">
        <f>VLOOKUP($E101,HiLow!$E$17:$Q$319,O$1,FALSE)</f>
        <v>295.83</v>
      </c>
      <c r="P101" s="103">
        <f>VLOOKUP($E101,HiLow!$E$17:$Q$319,P$1,FALSE)</f>
        <v>13837.52</v>
      </c>
      <c r="Q101" s="88">
        <f>VLOOKUP($E101,HiLow!$E$17:$Q$319,Q$1,FALSE)</f>
        <v>14133.35</v>
      </c>
    </row>
    <row r="102" spans="1:17" x14ac:dyDescent="0.2">
      <c r="A102" s="22" t="s">
        <v>273</v>
      </c>
      <c r="B102" s="37" t="s">
        <v>274</v>
      </c>
      <c r="C102" s="38" t="s">
        <v>273</v>
      </c>
      <c r="D102" s="24" t="s">
        <v>275</v>
      </c>
      <c r="E102" s="39" t="s">
        <v>276</v>
      </c>
      <c r="F102" s="40" t="s">
        <v>169</v>
      </c>
      <c r="G102" s="758">
        <v>16</v>
      </c>
      <c r="H102" s="745"/>
      <c r="I102" s="103">
        <f>VLOOKUP($E102,HiLow!$E$17:$Q$319,I$1,FALSE)</f>
        <v>2400.0300000000002</v>
      </c>
      <c r="J102" s="103">
        <f>VLOOKUP($E102,HiLow!$E$17:$Q$319,J$1,FALSE)</f>
        <v>0</v>
      </c>
      <c r="K102" s="729">
        <f>VLOOKUP($E102,HiLow!$E$17:$Q$319,K$1,FALSE)</f>
        <v>1</v>
      </c>
      <c r="L102" s="88">
        <f>VLOOKUP($E102,HiLow!$E$17:$Q$319,L$1,FALSE)</f>
        <v>14626.17</v>
      </c>
      <c r="M102" s="736">
        <f>VLOOKUP($E102,HiLow!$E$17:$Q$319,M$1,FALSE)</f>
        <v>0.312</v>
      </c>
      <c r="N102" s="736">
        <f>VLOOKUP($E102,HiLow!$E$17:$Q$319,N$1,FALSE)</f>
        <v>1.72E-2</v>
      </c>
      <c r="O102" s="88">
        <f>VLOOKUP($E102,HiLow!$E$17:$Q$319,O$1,FALSE)</f>
        <v>251.57</v>
      </c>
      <c r="P102" s="103">
        <f>VLOOKUP($E102,HiLow!$E$17:$Q$319,P$1,FALSE)</f>
        <v>14922.82</v>
      </c>
      <c r="Q102" s="88">
        <f>VLOOKUP($E102,HiLow!$E$17:$Q$319,Q$1,FALSE)</f>
        <v>15174.39</v>
      </c>
    </row>
    <row r="103" spans="1:17" x14ac:dyDescent="0.2">
      <c r="A103" s="22" t="s">
        <v>277</v>
      </c>
      <c r="B103" s="37" t="s">
        <v>278</v>
      </c>
      <c r="C103" s="38" t="s">
        <v>277</v>
      </c>
      <c r="D103" s="24" t="s">
        <v>278</v>
      </c>
      <c r="E103" s="39" t="s">
        <v>279</v>
      </c>
      <c r="F103" s="40" t="s">
        <v>169</v>
      </c>
      <c r="G103" s="758">
        <v>17</v>
      </c>
      <c r="H103" s="745"/>
      <c r="I103" s="103">
        <f>VLOOKUP($E103,HiLow!$E$17:$Q$319,I$1,FALSE)</f>
        <v>925.03</v>
      </c>
      <c r="J103" s="103">
        <f>VLOOKUP($E103,HiLow!$E$17:$Q$319,J$1,FALSE)</f>
        <v>0</v>
      </c>
      <c r="K103" s="729">
        <f>VLOOKUP($E103,HiLow!$E$17:$Q$319,K$1,FALSE)</f>
        <v>1</v>
      </c>
      <c r="L103" s="88">
        <f>VLOOKUP($E103,HiLow!$E$17:$Q$319,L$1,FALSE)</f>
        <v>12786.96</v>
      </c>
      <c r="M103" s="736">
        <f>VLOOKUP($E103,HiLow!$E$17:$Q$319,M$1,FALSE)</f>
        <v>0.50070000000000003</v>
      </c>
      <c r="N103" s="736">
        <f>VLOOKUP($E103,HiLow!$E$17:$Q$319,N$1,FALSE)</f>
        <v>2.75E-2</v>
      </c>
      <c r="O103" s="88">
        <f>VLOOKUP($E103,HiLow!$E$17:$Q$319,O$1,FALSE)</f>
        <v>351.64</v>
      </c>
      <c r="P103" s="103">
        <f>VLOOKUP($E103,HiLow!$E$17:$Q$319,P$1,FALSE)</f>
        <v>12896.81</v>
      </c>
      <c r="Q103" s="88">
        <f>VLOOKUP($E103,HiLow!$E$17:$Q$319,Q$1,FALSE)</f>
        <v>13248.45</v>
      </c>
    </row>
    <row r="104" spans="1:17" x14ac:dyDescent="0.2">
      <c r="A104" s="22" t="s">
        <v>280</v>
      </c>
      <c r="B104" s="37" t="s">
        <v>281</v>
      </c>
      <c r="C104" s="38" t="s">
        <v>280</v>
      </c>
      <c r="D104" s="24" t="s">
        <v>281</v>
      </c>
      <c r="E104" s="39" t="s">
        <v>282</v>
      </c>
      <c r="F104" s="40" t="s">
        <v>177</v>
      </c>
      <c r="G104" s="758">
        <v>18</v>
      </c>
      <c r="H104" s="745"/>
      <c r="I104" s="103">
        <f>VLOOKUP($E104,HiLow!$E$17:$Q$319,I$1,FALSE)</f>
        <v>218.78</v>
      </c>
      <c r="J104" s="103">
        <f>VLOOKUP($E104,HiLow!$E$17:$Q$319,J$1,FALSE)</f>
        <v>0</v>
      </c>
      <c r="K104" s="729">
        <f>VLOOKUP($E104,HiLow!$E$17:$Q$319,K$1,FALSE)</f>
        <v>1</v>
      </c>
      <c r="L104" s="88">
        <f>VLOOKUP($E104,HiLow!$E$17:$Q$319,L$1,FALSE)</f>
        <v>16349.05</v>
      </c>
      <c r="M104" s="736">
        <f>VLOOKUP($E104,HiLow!$E$17:$Q$319,M$1,FALSE)</f>
        <v>0.17369999999999999</v>
      </c>
      <c r="N104" s="736">
        <f>VLOOKUP($E104,HiLow!$E$17:$Q$319,N$1,FALSE)</f>
        <v>9.5999999999999992E-3</v>
      </c>
      <c r="O104" s="88">
        <f>VLOOKUP($E104,HiLow!$E$17:$Q$319,O$1,FALSE)</f>
        <v>156.94999999999999</v>
      </c>
      <c r="P104" s="103">
        <f>VLOOKUP($E104,HiLow!$E$17:$Q$319,P$1,FALSE)</f>
        <v>16413.32</v>
      </c>
      <c r="Q104" s="88">
        <f>VLOOKUP($E104,HiLow!$E$17:$Q$319,Q$1,FALSE)</f>
        <v>16570.27</v>
      </c>
    </row>
    <row r="105" spans="1:17" x14ac:dyDescent="0.2">
      <c r="A105" s="22" t="s">
        <v>283</v>
      </c>
      <c r="B105" s="37" t="s">
        <v>284</v>
      </c>
      <c r="C105" s="38" t="s">
        <v>283</v>
      </c>
      <c r="D105" s="24" t="s">
        <v>284</v>
      </c>
      <c r="E105" s="39" t="s">
        <v>285</v>
      </c>
      <c r="F105" s="40" t="s">
        <v>177</v>
      </c>
      <c r="G105" s="758">
        <v>18</v>
      </c>
      <c r="H105" s="745"/>
      <c r="I105" s="103">
        <f>VLOOKUP($E105,HiLow!$E$17:$Q$319,I$1,FALSE)</f>
        <v>12.45</v>
      </c>
      <c r="J105" s="103">
        <f>VLOOKUP($E105,HiLow!$E$17:$Q$319,J$1,FALSE)</f>
        <v>2.6999999999999993</v>
      </c>
      <c r="K105" s="729">
        <f>VLOOKUP($E105,HiLow!$E$17:$Q$319,K$1,FALSE)</f>
        <v>1.2769999999999999</v>
      </c>
      <c r="L105" s="88">
        <f>VLOOKUP($E105,HiLow!$E$17:$Q$319,L$1,FALSE)</f>
        <v>10011.57</v>
      </c>
      <c r="M105" s="736">
        <f>VLOOKUP($E105,HiLow!$E$17:$Q$319,M$1,FALSE)</f>
        <v>0.91669999999999996</v>
      </c>
      <c r="N105" s="729" t="str">
        <f>VLOOKUP($E105,HiLow!$E$17:$Q$319,N$1,FALSE)</f>
        <v>phantoms ≥ 10%</v>
      </c>
      <c r="O105" s="88" t="str">
        <f>VLOOKUP($E105,HiLow!$E$17:$Q$319,O$1,FALSE)</f>
        <v>na</v>
      </c>
      <c r="P105" s="103">
        <f>VLOOKUP($E105,HiLow!$E$17:$Q$319,P$1,FALSE)</f>
        <v>10011.57</v>
      </c>
      <c r="Q105" s="88" t="str">
        <f>VLOOKUP($E105,HiLow!$E$17:$Q$319,Q$1,FALSE)</f>
        <v>na</v>
      </c>
    </row>
    <row r="106" spans="1:17" x14ac:dyDescent="0.2">
      <c r="A106" s="22" t="s">
        <v>286</v>
      </c>
      <c r="B106" s="37" t="s">
        <v>287</v>
      </c>
      <c r="C106" s="38" t="s">
        <v>286</v>
      </c>
      <c r="D106" s="24" t="s">
        <v>287</v>
      </c>
      <c r="E106" s="39" t="s">
        <v>288</v>
      </c>
      <c r="F106" s="40" t="s">
        <v>177</v>
      </c>
      <c r="G106" s="758">
        <v>18</v>
      </c>
      <c r="H106" s="745"/>
      <c r="I106" s="103">
        <f>VLOOKUP($E106,HiLow!$E$17:$Q$319,I$1,FALSE)</f>
        <v>36.22</v>
      </c>
      <c r="J106" s="103">
        <f>VLOOKUP($E106,HiLow!$E$17:$Q$319,J$1,FALSE)</f>
        <v>6.7399999999999984</v>
      </c>
      <c r="K106" s="729">
        <f>VLOOKUP($E106,HiLow!$E$17:$Q$319,K$1,FALSE)</f>
        <v>1.2290000000000001</v>
      </c>
      <c r="L106" s="88">
        <f>VLOOKUP($E106,HiLow!$E$17:$Q$319,L$1,FALSE)</f>
        <v>12014.41</v>
      </c>
      <c r="M106" s="736">
        <f>VLOOKUP($E106,HiLow!$E$17:$Q$319,M$1,FALSE)</f>
        <v>0.59719999999999995</v>
      </c>
      <c r="N106" s="729" t="str">
        <f>VLOOKUP($E106,HiLow!$E$17:$Q$319,N$1,FALSE)</f>
        <v>phantoms ≥ 10%</v>
      </c>
      <c r="O106" s="88" t="str">
        <f>VLOOKUP($E106,HiLow!$E$17:$Q$319,O$1,FALSE)</f>
        <v>na</v>
      </c>
      <c r="P106" s="103">
        <f>VLOOKUP($E106,HiLow!$E$17:$Q$319,P$1,FALSE)</f>
        <v>12046.16</v>
      </c>
      <c r="Q106" s="88" t="str">
        <f>VLOOKUP($E106,HiLow!$E$17:$Q$319,Q$1,FALSE)</f>
        <v>na</v>
      </c>
    </row>
    <row r="107" spans="1:17" x14ac:dyDescent="0.2">
      <c r="A107" s="22" t="s">
        <v>289</v>
      </c>
      <c r="B107" s="37" t="s">
        <v>290</v>
      </c>
      <c r="C107" s="38" t="s">
        <v>289</v>
      </c>
      <c r="D107" s="24" t="s">
        <v>290</v>
      </c>
      <c r="E107" s="39" t="s">
        <v>291</v>
      </c>
      <c r="F107" s="40" t="s">
        <v>173</v>
      </c>
      <c r="G107" s="758">
        <v>18</v>
      </c>
      <c r="H107" s="745"/>
      <c r="I107" s="103">
        <f>VLOOKUP($E107,HiLow!$E$17:$Q$319,I$1,FALSE)</f>
        <v>90.13</v>
      </c>
      <c r="J107" s="103">
        <f>VLOOKUP($E107,HiLow!$E$17:$Q$319,J$1,FALSE)</f>
        <v>0</v>
      </c>
      <c r="K107" s="729">
        <f>VLOOKUP($E107,HiLow!$E$17:$Q$319,K$1,FALSE)</f>
        <v>1</v>
      </c>
      <c r="L107" s="88">
        <f>VLOOKUP($E107,HiLow!$E$17:$Q$319,L$1,FALSE)</f>
        <v>14056.65</v>
      </c>
      <c r="M107" s="736">
        <f>VLOOKUP($E107,HiLow!$E$17:$Q$319,M$1,FALSE)</f>
        <v>0.36520000000000002</v>
      </c>
      <c r="N107" s="729" t="str">
        <f>VLOOKUP($E107,HiLow!$E$17:$Q$319,N$1,FALSE)</f>
        <v>Exempt tuition pk-12</v>
      </c>
      <c r="O107" s="88" t="str">
        <f>VLOOKUP($E107,HiLow!$E$17:$Q$319,O$1,FALSE)</f>
        <v>na</v>
      </c>
      <c r="P107" s="103">
        <f>VLOOKUP($E107,HiLow!$E$17:$Q$319,P$1,FALSE)</f>
        <v>14056.65</v>
      </c>
      <c r="Q107" s="88" t="str">
        <f>VLOOKUP($E107,HiLow!$E$17:$Q$319,Q$1,FALSE)</f>
        <v>na</v>
      </c>
    </row>
    <row r="108" spans="1:17" x14ac:dyDescent="0.2">
      <c r="A108" s="22" t="s">
        <v>292</v>
      </c>
      <c r="B108" s="37" t="s">
        <v>293</v>
      </c>
      <c r="C108" s="38" t="s">
        <v>292</v>
      </c>
      <c r="D108" s="24" t="s">
        <v>293</v>
      </c>
      <c r="E108" s="39" t="s">
        <v>294</v>
      </c>
      <c r="F108" s="40" t="s">
        <v>177</v>
      </c>
      <c r="G108" s="758">
        <v>18</v>
      </c>
      <c r="H108" s="745"/>
      <c r="I108" s="103">
        <f>VLOOKUP($E108,HiLow!$E$17:$Q$319,I$1,FALSE)</f>
        <v>174.14</v>
      </c>
      <c r="J108" s="103">
        <f>VLOOKUP($E108,HiLow!$E$17:$Q$319,J$1,FALSE)</f>
        <v>3.5099999999999909</v>
      </c>
      <c r="K108" s="729">
        <f>VLOOKUP($E108,HiLow!$E$17:$Q$319,K$1,FALSE)</f>
        <v>1.0209999999999999</v>
      </c>
      <c r="L108" s="88">
        <f>VLOOKUP($E108,HiLow!$E$17:$Q$319,L$1,FALSE)</f>
        <v>13341.800000000001</v>
      </c>
      <c r="M108" s="736">
        <f>VLOOKUP($E108,HiLow!$E$17:$Q$319,M$1,FALSE)</f>
        <v>0.43830000000000002</v>
      </c>
      <c r="N108" s="736">
        <f>VLOOKUP($E108,HiLow!$E$17:$Q$319,N$1,FALSE)</f>
        <v>2.41E-2</v>
      </c>
      <c r="O108" s="88">
        <f>VLOOKUP($E108,HiLow!$E$17:$Q$319,O$1,FALSE)</f>
        <v>321.54000000000002</v>
      </c>
      <c r="P108" s="103">
        <f>VLOOKUP($E108,HiLow!$E$17:$Q$319,P$1,FALSE)</f>
        <v>13372.18</v>
      </c>
      <c r="Q108" s="88">
        <f>VLOOKUP($E108,HiLow!$E$17:$Q$319,Q$1,FALSE)</f>
        <v>13693.72</v>
      </c>
    </row>
    <row r="109" spans="1:17" x14ac:dyDescent="0.2">
      <c r="A109" s="22" t="s">
        <v>295</v>
      </c>
      <c r="B109" s="37" t="s">
        <v>296</v>
      </c>
      <c r="C109" s="38" t="s">
        <v>295</v>
      </c>
      <c r="D109" s="24" t="s">
        <v>296</v>
      </c>
      <c r="E109" s="39" t="s">
        <v>297</v>
      </c>
      <c r="F109" s="40" t="s">
        <v>177</v>
      </c>
      <c r="G109" s="758">
        <v>18</v>
      </c>
      <c r="H109" s="745"/>
      <c r="I109" s="103">
        <f>VLOOKUP($E109,HiLow!$E$17:$Q$319,I$1,FALSE)</f>
        <v>22.11</v>
      </c>
      <c r="J109" s="103">
        <f>VLOOKUP($E109,HiLow!$E$17:$Q$319,J$1,FALSE)</f>
        <v>7.2099999999999991</v>
      </c>
      <c r="K109" s="729">
        <f>VLOOKUP($E109,HiLow!$E$17:$Q$319,K$1,FALSE)</f>
        <v>1.484</v>
      </c>
      <c r="L109" s="88">
        <f>VLOOKUP($E109,HiLow!$E$17:$Q$319,L$1,FALSE)</f>
        <v>10191.040000000001</v>
      </c>
      <c r="M109" s="736">
        <f>VLOOKUP($E109,HiLow!$E$17:$Q$319,M$1,FALSE)</f>
        <v>0.88300000000000001</v>
      </c>
      <c r="N109" s="729" t="str">
        <f>VLOOKUP($E109,HiLow!$E$17:$Q$319,N$1,FALSE)</f>
        <v>phantoms ≥ 10%</v>
      </c>
      <c r="O109" s="88" t="str">
        <f>VLOOKUP($E109,HiLow!$E$17:$Q$319,O$1,FALSE)</f>
        <v>na</v>
      </c>
      <c r="P109" s="103">
        <f>VLOOKUP($E109,HiLow!$E$17:$Q$319,P$1,FALSE)</f>
        <v>10191.040000000001</v>
      </c>
      <c r="Q109" s="88" t="str">
        <f>VLOOKUP($E109,HiLow!$E$17:$Q$319,Q$1,FALSE)</f>
        <v>na</v>
      </c>
    </row>
    <row r="110" spans="1:17" x14ac:dyDescent="0.2">
      <c r="A110" s="22" t="s">
        <v>298</v>
      </c>
      <c r="B110" s="37" t="s">
        <v>299</v>
      </c>
      <c r="C110" s="38" t="s">
        <v>298</v>
      </c>
      <c r="D110" s="24" t="s">
        <v>299</v>
      </c>
      <c r="E110" s="39" t="s">
        <v>300</v>
      </c>
      <c r="F110" s="40" t="s">
        <v>177</v>
      </c>
      <c r="G110" s="758">
        <v>18</v>
      </c>
      <c r="H110" s="745"/>
      <c r="I110" s="103">
        <f>VLOOKUP($E110,HiLow!$E$17:$Q$319,I$1,FALSE)</f>
        <v>10.29</v>
      </c>
      <c r="J110" s="103">
        <f>VLOOKUP($E110,HiLow!$E$17:$Q$319,J$1,FALSE)</f>
        <v>0.28999999999999915</v>
      </c>
      <c r="K110" s="729">
        <f>VLOOKUP($E110,HiLow!$E$17:$Q$319,K$1,FALSE)</f>
        <v>1.0289999999999999</v>
      </c>
      <c r="L110" s="88">
        <f>VLOOKUP($E110,HiLow!$E$17:$Q$319,L$1,FALSE)</f>
        <v>15543.44</v>
      </c>
      <c r="M110" s="736">
        <f>VLOOKUP($E110,HiLow!$E$17:$Q$319,M$1,FALSE)</f>
        <v>0.2346</v>
      </c>
      <c r="N110" s="729" t="str">
        <f>VLOOKUP($E110,HiLow!$E$17:$Q$319,N$1,FALSE)</f>
        <v>Exempt tuition pk-12</v>
      </c>
      <c r="O110" s="88" t="str">
        <f>VLOOKUP($E110,HiLow!$E$17:$Q$319,O$1,FALSE)</f>
        <v>na</v>
      </c>
      <c r="P110" s="103">
        <f>VLOOKUP($E110,HiLow!$E$17:$Q$319,P$1,FALSE)</f>
        <v>15543.44</v>
      </c>
      <c r="Q110" s="88" t="str">
        <f>VLOOKUP($E110,HiLow!$E$17:$Q$319,Q$1,FALSE)</f>
        <v>na</v>
      </c>
    </row>
    <row r="111" spans="1:17" x14ac:dyDescent="0.2">
      <c r="A111" s="22" t="s">
        <v>301</v>
      </c>
      <c r="B111" s="37" t="s">
        <v>302</v>
      </c>
      <c r="C111" s="38" t="s">
        <v>301</v>
      </c>
      <c r="D111" s="24" t="s">
        <v>302</v>
      </c>
      <c r="E111" s="39" t="s">
        <v>303</v>
      </c>
      <c r="F111" s="40" t="s">
        <v>173</v>
      </c>
      <c r="G111" s="758">
        <v>18</v>
      </c>
      <c r="H111" s="745"/>
      <c r="I111" s="103">
        <f>VLOOKUP($E111,HiLow!$E$17:$Q$319,I$1,FALSE)</f>
        <v>233.61</v>
      </c>
      <c r="J111" s="103">
        <f>VLOOKUP($E111,HiLow!$E$17:$Q$319,J$1,FALSE)</f>
        <v>1.1000000000000227</v>
      </c>
      <c r="K111" s="729">
        <f>VLOOKUP($E111,HiLow!$E$17:$Q$319,K$1,FALSE)</f>
        <v>1.0049999999999999</v>
      </c>
      <c r="L111" s="88">
        <f>VLOOKUP($E111,HiLow!$E$17:$Q$319,L$1,FALSE)</f>
        <v>15006.09</v>
      </c>
      <c r="M111" s="736">
        <f>VLOOKUP($E111,HiLow!$E$17:$Q$319,M$1,FALSE)</f>
        <v>0.27879999999999999</v>
      </c>
      <c r="N111" s="736">
        <f>VLOOKUP($E111,HiLow!$E$17:$Q$319,N$1,FALSE)</f>
        <v>1.5299999999999999E-2</v>
      </c>
      <c r="O111" s="88">
        <f>VLOOKUP($E111,HiLow!$E$17:$Q$319,O$1,FALSE)</f>
        <v>229.59</v>
      </c>
      <c r="P111" s="103">
        <f>VLOOKUP($E111,HiLow!$E$17:$Q$319,P$1,FALSE)</f>
        <v>15050.51</v>
      </c>
      <c r="Q111" s="88">
        <f>VLOOKUP($E111,HiLow!$E$17:$Q$319,Q$1,FALSE)</f>
        <v>15280.1</v>
      </c>
    </row>
    <row r="112" spans="1:17" x14ac:dyDescent="0.2">
      <c r="A112" s="22" t="s">
        <v>304</v>
      </c>
      <c r="B112" s="37" t="s">
        <v>305</v>
      </c>
      <c r="C112" s="38" t="s">
        <v>304</v>
      </c>
      <c r="D112" s="24" t="s">
        <v>305</v>
      </c>
      <c r="E112" s="39" t="s">
        <v>306</v>
      </c>
      <c r="F112" s="40" t="s">
        <v>177</v>
      </c>
      <c r="G112" s="758">
        <v>19</v>
      </c>
      <c r="H112" s="745"/>
      <c r="I112" s="103">
        <f>VLOOKUP($E112,HiLow!$E$17:$Q$319,I$1,FALSE)</f>
        <v>37.51</v>
      </c>
      <c r="J112" s="103">
        <f>VLOOKUP($E112,HiLow!$E$17:$Q$319,J$1,FALSE)</f>
        <v>11.559999999999999</v>
      </c>
      <c r="K112" s="729">
        <f>VLOOKUP($E112,HiLow!$E$17:$Q$319,K$1,FALSE)</f>
        <v>1.4450000000000001</v>
      </c>
      <c r="L112" s="88">
        <f>VLOOKUP($E112,HiLow!$E$17:$Q$319,L$1,FALSE)</f>
        <v>9865.7999999999993</v>
      </c>
      <c r="M112" s="736">
        <f>VLOOKUP($E112,HiLow!$E$17:$Q$319,M$1,FALSE)</f>
        <v>0.94499999999999995</v>
      </c>
      <c r="N112" s="729" t="str">
        <f>VLOOKUP($E112,HiLow!$E$17:$Q$319,N$1,FALSE)</f>
        <v>phantoms ≥ 10%</v>
      </c>
      <c r="O112" s="88" t="str">
        <f>VLOOKUP($E112,HiLow!$E$17:$Q$319,O$1,FALSE)</f>
        <v>na</v>
      </c>
      <c r="P112" s="103">
        <f>VLOOKUP($E112,HiLow!$E$17:$Q$319,P$1,FALSE)</f>
        <v>9865.7999999999993</v>
      </c>
      <c r="Q112" s="88" t="str">
        <f>VLOOKUP($E112,HiLow!$E$17:$Q$319,Q$1,FALSE)</f>
        <v>na</v>
      </c>
    </row>
    <row r="113" spans="1:17" x14ac:dyDescent="0.2">
      <c r="A113" s="22" t="s">
        <v>307</v>
      </c>
      <c r="B113" s="37" t="s">
        <v>308</v>
      </c>
      <c r="C113" s="38" t="s">
        <v>307</v>
      </c>
      <c r="D113" s="24" t="s">
        <v>308</v>
      </c>
      <c r="E113" s="39" t="s">
        <v>309</v>
      </c>
      <c r="F113" s="40" t="s">
        <v>177</v>
      </c>
      <c r="G113" s="758">
        <v>19</v>
      </c>
      <c r="H113" s="745"/>
      <c r="I113" s="103">
        <f>VLOOKUP($E113,HiLow!$E$17:$Q$319,I$1,FALSE)</f>
        <v>21.31</v>
      </c>
      <c r="J113" s="103">
        <f>VLOOKUP($E113,HiLow!$E$17:$Q$319,J$1,FALSE)</f>
        <v>11.329999999999998</v>
      </c>
      <c r="K113" s="729">
        <f>VLOOKUP($E113,HiLow!$E$17:$Q$319,K$1,FALSE)</f>
        <v>2.1349999999999998</v>
      </c>
      <c r="L113" s="88">
        <f>VLOOKUP($E113,HiLow!$E$17:$Q$319,L$1,FALSE)</f>
        <v>7431.96</v>
      </c>
      <c r="M113" s="736">
        <f>VLOOKUP($E113,HiLow!$E$17:$Q$319,M$1,FALSE)</f>
        <v>1.5820000000000001</v>
      </c>
      <c r="N113" s="729" t="str">
        <f>VLOOKUP($E113,HiLow!$E$17:$Q$319,N$1,FALSE)</f>
        <v>phantoms ≥ 10%</v>
      </c>
      <c r="O113" s="88" t="str">
        <f>VLOOKUP($E113,HiLow!$E$17:$Q$319,O$1,FALSE)</f>
        <v>na</v>
      </c>
      <c r="P113" s="103">
        <f>VLOOKUP($E113,HiLow!$E$17:$Q$319,P$1,FALSE)</f>
        <v>7431.96</v>
      </c>
      <c r="Q113" s="88" t="str">
        <f>VLOOKUP($E113,HiLow!$E$17:$Q$319,Q$1,FALSE)</f>
        <v>na</v>
      </c>
    </row>
    <row r="114" spans="1:17" x14ac:dyDescent="0.2">
      <c r="A114" s="22" t="s">
        <v>310</v>
      </c>
      <c r="B114" s="37" t="s">
        <v>311</v>
      </c>
      <c r="C114" s="38" t="s">
        <v>310</v>
      </c>
      <c r="D114" s="24" t="s">
        <v>311</v>
      </c>
      <c r="E114" s="39" t="s">
        <v>312</v>
      </c>
      <c r="F114" s="40" t="s">
        <v>177</v>
      </c>
      <c r="G114" s="758">
        <v>19</v>
      </c>
      <c r="H114" s="745"/>
      <c r="I114" s="103">
        <f>VLOOKUP($E114,HiLow!$E$17:$Q$319,I$1,FALSE)</f>
        <v>166.74</v>
      </c>
      <c r="J114" s="103">
        <f>VLOOKUP($E114,HiLow!$E$17:$Q$319,J$1,FALSE)</f>
        <v>32.04000000000002</v>
      </c>
      <c r="K114" s="729">
        <f>VLOOKUP($E114,HiLow!$E$17:$Q$319,K$1,FALSE)</f>
        <v>1.238</v>
      </c>
      <c r="L114" s="88">
        <f>VLOOKUP($E114,HiLow!$E$17:$Q$319,L$1,FALSE)</f>
        <v>10115.07</v>
      </c>
      <c r="M114" s="736">
        <f>VLOOKUP($E114,HiLow!$E$17:$Q$319,M$1,FALSE)</f>
        <v>0.89710000000000001</v>
      </c>
      <c r="N114" s="729" t="str">
        <f>VLOOKUP($E114,HiLow!$E$17:$Q$319,N$1,FALSE)</f>
        <v>phantoms ≥ 10%</v>
      </c>
      <c r="O114" s="88" t="str">
        <f>VLOOKUP($E114,HiLow!$E$17:$Q$319,O$1,FALSE)</f>
        <v>na</v>
      </c>
      <c r="P114" s="103">
        <f>VLOOKUP($E114,HiLow!$E$17:$Q$319,P$1,FALSE)</f>
        <v>10253.469999999999</v>
      </c>
      <c r="Q114" s="88" t="str">
        <f>VLOOKUP($E114,HiLow!$E$17:$Q$319,Q$1,FALSE)</f>
        <v>na</v>
      </c>
    </row>
    <row r="115" spans="1:17" x14ac:dyDescent="0.2">
      <c r="A115" s="22" t="s">
        <v>313</v>
      </c>
      <c r="B115" s="37" t="s">
        <v>314</v>
      </c>
      <c r="C115" s="38" t="s">
        <v>313</v>
      </c>
      <c r="D115" s="24" t="s">
        <v>314</v>
      </c>
      <c r="E115" s="39" t="s">
        <v>315</v>
      </c>
      <c r="F115" s="40" t="s">
        <v>177</v>
      </c>
      <c r="G115" s="758">
        <v>19</v>
      </c>
      <c r="H115" s="745"/>
      <c r="I115" s="103">
        <f>VLOOKUP($E115,HiLow!$E$17:$Q$319,I$1,FALSE)</f>
        <v>14.66</v>
      </c>
      <c r="J115" s="103">
        <f>VLOOKUP($E115,HiLow!$E$17:$Q$319,J$1,FALSE)</f>
        <v>3.9499999999999993</v>
      </c>
      <c r="K115" s="729">
        <f>VLOOKUP($E115,HiLow!$E$17:$Q$319,K$1,FALSE)</f>
        <v>1.369</v>
      </c>
      <c r="L115" s="88">
        <f>VLOOKUP($E115,HiLow!$E$17:$Q$319,L$1,FALSE)</f>
        <v>14925.51</v>
      </c>
      <c r="M115" s="736">
        <f>VLOOKUP($E115,HiLow!$E$17:$Q$319,M$1,FALSE)</f>
        <v>0.28570000000000001</v>
      </c>
      <c r="N115" s="729" t="str">
        <f>VLOOKUP($E115,HiLow!$E$17:$Q$319,N$1,FALSE)</f>
        <v>phantoms ≥ 10%</v>
      </c>
      <c r="O115" s="88" t="str">
        <f>VLOOKUP($E115,HiLow!$E$17:$Q$319,O$1,FALSE)</f>
        <v>na</v>
      </c>
      <c r="P115" s="103">
        <f>VLOOKUP($E115,HiLow!$E$17:$Q$319,P$1,FALSE)</f>
        <v>14925.51</v>
      </c>
      <c r="Q115" s="88" t="str">
        <f>VLOOKUP($E115,HiLow!$E$17:$Q$319,Q$1,FALSE)</f>
        <v>na</v>
      </c>
    </row>
    <row r="116" spans="1:17" x14ac:dyDescent="0.2">
      <c r="A116" s="22" t="s">
        <v>316</v>
      </c>
      <c r="B116" s="37" t="s">
        <v>317</v>
      </c>
      <c r="C116" s="38" t="s">
        <v>316</v>
      </c>
      <c r="D116" s="24" t="s">
        <v>317</v>
      </c>
      <c r="E116" s="39" t="s">
        <v>318</v>
      </c>
      <c r="F116" s="40" t="s">
        <v>177</v>
      </c>
      <c r="G116" s="758">
        <v>19</v>
      </c>
      <c r="H116" s="745"/>
      <c r="I116" s="103">
        <f>VLOOKUP($E116,HiLow!$E$17:$Q$319,I$1,FALSE)</f>
        <v>16.12</v>
      </c>
      <c r="J116" s="103">
        <f>VLOOKUP($E116,HiLow!$E$17:$Q$319,J$1,FALSE)</f>
        <v>3.6300000000000008</v>
      </c>
      <c r="K116" s="729">
        <f>VLOOKUP($E116,HiLow!$E$17:$Q$319,K$1,FALSE)</f>
        <v>1.2909999999999999</v>
      </c>
      <c r="L116" s="88">
        <f>VLOOKUP($E116,HiLow!$E$17:$Q$319,L$1,FALSE)</f>
        <v>12675.31</v>
      </c>
      <c r="M116" s="736">
        <f>VLOOKUP($E116,HiLow!$E$17:$Q$319,M$1,FALSE)</f>
        <v>0.51390000000000002</v>
      </c>
      <c r="N116" s="729" t="str">
        <f>VLOOKUP($E116,HiLow!$E$17:$Q$319,N$1,FALSE)</f>
        <v>phantoms ≥ 10%</v>
      </c>
      <c r="O116" s="88" t="str">
        <f>VLOOKUP($E116,HiLow!$E$17:$Q$319,O$1,FALSE)</f>
        <v>na</v>
      </c>
      <c r="P116" s="103">
        <f>VLOOKUP($E116,HiLow!$E$17:$Q$319,P$1,FALSE)</f>
        <v>12675.31</v>
      </c>
      <c r="Q116" s="88" t="str">
        <f>VLOOKUP($E116,HiLow!$E$17:$Q$319,Q$1,FALSE)</f>
        <v>na</v>
      </c>
    </row>
    <row r="117" spans="1:17" x14ac:dyDescent="0.2">
      <c r="A117" s="22" t="s">
        <v>319</v>
      </c>
      <c r="B117" s="37" t="s">
        <v>320</v>
      </c>
      <c r="C117" s="38" t="s">
        <v>319</v>
      </c>
      <c r="D117" s="24" t="s">
        <v>320</v>
      </c>
      <c r="E117" s="39" t="s">
        <v>321</v>
      </c>
      <c r="F117" s="40" t="s">
        <v>177</v>
      </c>
      <c r="G117" s="758">
        <v>19</v>
      </c>
      <c r="H117" s="745"/>
      <c r="I117" s="103">
        <f>VLOOKUP($E117,HiLow!$E$17:$Q$319,I$1,FALSE)</f>
        <v>0</v>
      </c>
      <c r="J117" s="103">
        <f>VLOOKUP($E117,HiLow!$E$17:$Q$319,J$1,FALSE)</f>
        <v>0</v>
      </c>
      <c r="K117" s="729">
        <f>VLOOKUP($E117,HiLow!$E$17:$Q$319,K$1,FALSE)</f>
        <v>0</v>
      </c>
      <c r="L117" s="88">
        <f>VLOOKUP($E117,HiLow!$E$17:$Q$319,L$1,FALSE)</f>
        <v>0</v>
      </c>
      <c r="M117" s="736">
        <f>VLOOKUP($E117,HiLow!$E$17:$Q$319,M$1,FALSE)</f>
        <v>0</v>
      </c>
      <c r="N117" s="736">
        <f>VLOOKUP($E117,HiLow!$E$17:$Q$319,N$1,FALSE)</f>
        <v>0</v>
      </c>
      <c r="O117" s="88">
        <f>VLOOKUP($E117,HiLow!$E$17:$Q$319,O$1,FALSE)</f>
        <v>0</v>
      </c>
      <c r="P117" s="103">
        <f>VLOOKUP($E117,HiLow!$E$17:$Q$319,P$1,FALSE)</f>
        <v>0</v>
      </c>
      <c r="Q117" s="88">
        <f>VLOOKUP($E117,HiLow!$E$17:$Q$319,Q$1,FALSE)</f>
        <v>0</v>
      </c>
    </row>
    <row r="118" spans="1:17" x14ac:dyDescent="0.2">
      <c r="A118" s="22" t="s">
        <v>322</v>
      </c>
      <c r="B118" s="37" t="s">
        <v>323</v>
      </c>
      <c r="C118" s="38" t="s">
        <v>322</v>
      </c>
      <c r="D118" s="24" t="s">
        <v>323</v>
      </c>
      <c r="E118" s="39" t="s">
        <v>324</v>
      </c>
      <c r="F118" s="40" t="s">
        <v>177</v>
      </c>
      <c r="G118" s="758">
        <v>19</v>
      </c>
      <c r="H118" s="745"/>
      <c r="I118" s="103">
        <f>VLOOKUP($E118,HiLow!$E$17:$Q$319,I$1,FALSE)</f>
        <v>0</v>
      </c>
      <c r="J118" s="103">
        <f>VLOOKUP($E118,HiLow!$E$17:$Q$319,J$1,FALSE)</f>
        <v>0</v>
      </c>
      <c r="K118" s="729">
        <f>VLOOKUP($E118,HiLow!$E$17:$Q$319,K$1,FALSE)</f>
        <v>0</v>
      </c>
      <c r="L118" s="88">
        <f>VLOOKUP($E118,HiLow!$E$17:$Q$319,L$1,FALSE)</f>
        <v>0</v>
      </c>
      <c r="M118" s="736">
        <f>VLOOKUP($E118,HiLow!$E$17:$Q$319,M$1,FALSE)</f>
        <v>0</v>
      </c>
      <c r="N118" s="736">
        <f>VLOOKUP($E118,HiLow!$E$17:$Q$319,N$1,FALSE)</f>
        <v>0</v>
      </c>
      <c r="O118" s="88">
        <f>VLOOKUP($E118,HiLow!$E$17:$Q$319,O$1,FALSE)</f>
        <v>0</v>
      </c>
      <c r="P118" s="103">
        <f>VLOOKUP($E118,HiLow!$E$17:$Q$319,P$1,FALSE)</f>
        <v>0</v>
      </c>
      <c r="Q118" s="88">
        <f>VLOOKUP($E118,HiLow!$E$17:$Q$319,Q$1,FALSE)</f>
        <v>0</v>
      </c>
    </row>
    <row r="119" spans="1:17" x14ac:dyDescent="0.2">
      <c r="A119" s="22" t="s">
        <v>325</v>
      </c>
      <c r="B119" s="37" t="s">
        <v>326</v>
      </c>
      <c r="C119" s="38" t="s">
        <v>325</v>
      </c>
      <c r="D119" s="24" t="s">
        <v>326</v>
      </c>
      <c r="E119" s="39" t="s">
        <v>327</v>
      </c>
      <c r="F119" s="40" t="s">
        <v>177</v>
      </c>
      <c r="G119" s="758">
        <v>19</v>
      </c>
      <c r="H119" s="745"/>
      <c r="I119" s="103">
        <f>VLOOKUP($E119,HiLow!$E$17:$Q$319,I$1,FALSE)</f>
        <v>0</v>
      </c>
      <c r="J119" s="103">
        <f>VLOOKUP($E119,HiLow!$E$17:$Q$319,J$1,FALSE)</f>
        <v>0</v>
      </c>
      <c r="K119" s="729">
        <f>VLOOKUP($E119,HiLow!$E$17:$Q$319,K$1,FALSE)</f>
        <v>0</v>
      </c>
      <c r="L119" s="88">
        <f>VLOOKUP($E119,HiLow!$E$17:$Q$319,L$1,FALSE)</f>
        <v>0</v>
      </c>
      <c r="M119" s="736">
        <f>VLOOKUP($E119,HiLow!$E$17:$Q$319,M$1,FALSE)</f>
        <v>0</v>
      </c>
      <c r="N119" s="736">
        <f>VLOOKUP($E119,HiLow!$E$17:$Q$319,N$1,FALSE)</f>
        <v>0</v>
      </c>
      <c r="O119" s="88">
        <f>VLOOKUP($E119,HiLow!$E$17:$Q$319,O$1,FALSE)</f>
        <v>0</v>
      </c>
      <c r="P119" s="103">
        <f>VLOOKUP($E119,HiLow!$E$17:$Q$319,P$1,FALSE)</f>
        <v>0</v>
      </c>
      <c r="Q119" s="88">
        <f>VLOOKUP($E119,HiLow!$E$17:$Q$319,Q$1,FALSE)</f>
        <v>0</v>
      </c>
    </row>
    <row r="120" spans="1:17" x14ac:dyDescent="0.2">
      <c r="A120" s="22" t="s">
        <v>328</v>
      </c>
      <c r="B120" s="37" t="s">
        <v>329</v>
      </c>
      <c r="C120" s="38" t="s">
        <v>328</v>
      </c>
      <c r="D120" s="24" t="s">
        <v>329</v>
      </c>
      <c r="E120" s="39" t="s">
        <v>330</v>
      </c>
      <c r="F120" s="40" t="s">
        <v>177</v>
      </c>
      <c r="G120" s="758">
        <v>19</v>
      </c>
      <c r="H120" s="745"/>
      <c r="I120" s="103">
        <f>VLOOKUP($E120,HiLow!$E$17:$Q$319,I$1,FALSE)</f>
        <v>0</v>
      </c>
      <c r="J120" s="103">
        <f>VLOOKUP($E120,HiLow!$E$17:$Q$319,J$1,FALSE)</f>
        <v>0</v>
      </c>
      <c r="K120" s="729">
        <f>VLOOKUP($E120,HiLow!$E$17:$Q$319,K$1,FALSE)</f>
        <v>0</v>
      </c>
      <c r="L120" s="88">
        <f>VLOOKUP($E120,HiLow!$E$17:$Q$319,L$1,FALSE)</f>
        <v>0</v>
      </c>
      <c r="M120" s="736">
        <f>VLOOKUP($E120,HiLow!$E$17:$Q$319,M$1,FALSE)</f>
        <v>0</v>
      </c>
      <c r="N120" s="736">
        <f>VLOOKUP($E120,HiLow!$E$17:$Q$319,N$1,FALSE)</f>
        <v>0</v>
      </c>
      <c r="O120" s="88">
        <f>VLOOKUP($E120,HiLow!$E$17:$Q$319,O$1,FALSE)</f>
        <v>0</v>
      </c>
      <c r="P120" s="103">
        <f>VLOOKUP($E120,HiLow!$E$17:$Q$319,P$1,FALSE)</f>
        <v>0</v>
      </c>
      <c r="Q120" s="88">
        <f>VLOOKUP($E120,HiLow!$E$17:$Q$319,Q$1,FALSE)</f>
        <v>0</v>
      </c>
    </row>
    <row r="121" spans="1:17" x14ac:dyDescent="0.2">
      <c r="A121" s="22" t="s">
        <v>331</v>
      </c>
      <c r="B121" s="37" t="s">
        <v>332</v>
      </c>
      <c r="C121" s="38" t="s">
        <v>331</v>
      </c>
      <c r="D121" s="24" t="s">
        <v>332</v>
      </c>
      <c r="E121" s="39" t="s">
        <v>333</v>
      </c>
      <c r="F121" s="40" t="s">
        <v>177</v>
      </c>
      <c r="G121" s="758">
        <v>19</v>
      </c>
      <c r="H121" s="745"/>
      <c r="I121" s="103">
        <f>VLOOKUP($E121,HiLow!$E$17:$Q$319,I$1,FALSE)</f>
        <v>0</v>
      </c>
      <c r="J121" s="103">
        <f>VLOOKUP($E121,HiLow!$E$17:$Q$319,J$1,FALSE)</f>
        <v>0</v>
      </c>
      <c r="K121" s="729">
        <f>VLOOKUP($E121,HiLow!$E$17:$Q$319,K$1,FALSE)</f>
        <v>0</v>
      </c>
      <c r="L121" s="88">
        <f>VLOOKUP($E121,HiLow!$E$17:$Q$319,L$1,FALSE)</f>
        <v>0</v>
      </c>
      <c r="M121" s="736">
        <f>VLOOKUP($E121,HiLow!$E$17:$Q$319,M$1,FALSE)</f>
        <v>0</v>
      </c>
      <c r="N121" s="736">
        <f>VLOOKUP($E121,HiLow!$E$17:$Q$319,N$1,FALSE)</f>
        <v>0</v>
      </c>
      <c r="O121" s="88">
        <f>VLOOKUP($E121,HiLow!$E$17:$Q$319,O$1,FALSE)</f>
        <v>0</v>
      </c>
      <c r="P121" s="103">
        <f>VLOOKUP($E121,HiLow!$E$17:$Q$319,P$1,FALSE)</f>
        <v>0</v>
      </c>
      <c r="Q121" s="88">
        <f>VLOOKUP($E121,HiLow!$E$17:$Q$319,Q$1,FALSE)</f>
        <v>0</v>
      </c>
    </row>
    <row r="122" spans="1:17" x14ac:dyDescent="0.2">
      <c r="A122" s="22" t="s">
        <v>334</v>
      </c>
      <c r="B122" s="37" t="s">
        <v>335</v>
      </c>
      <c r="C122" s="38" t="s">
        <v>334</v>
      </c>
      <c r="D122" s="24" t="s">
        <v>335</v>
      </c>
      <c r="E122" s="39" t="s">
        <v>336</v>
      </c>
      <c r="F122" s="40" t="s">
        <v>337</v>
      </c>
      <c r="G122" s="758">
        <v>20</v>
      </c>
      <c r="H122" s="745"/>
      <c r="I122" s="103">
        <f>VLOOKUP($E122,HiLow!$E$17:$Q$319,I$1,FALSE)</f>
        <v>216.16</v>
      </c>
      <c r="J122" s="103">
        <f>VLOOKUP($E122,HiLow!$E$17:$Q$319,J$1,FALSE)</f>
        <v>0</v>
      </c>
      <c r="K122" s="729">
        <f>VLOOKUP($E122,HiLow!$E$17:$Q$319,K$1,FALSE)</f>
        <v>1</v>
      </c>
      <c r="L122" s="88">
        <f>VLOOKUP($E122,HiLow!$E$17:$Q$319,L$1,FALSE)</f>
        <v>12876.37</v>
      </c>
      <c r="M122" s="736">
        <f>VLOOKUP($E122,HiLow!$E$17:$Q$319,M$1,FALSE)</f>
        <v>0.49030000000000001</v>
      </c>
      <c r="N122" s="736">
        <f>VLOOKUP($E122,HiLow!$E$17:$Q$319,N$1,FALSE)</f>
        <v>2.7E-2</v>
      </c>
      <c r="O122" s="88">
        <f>VLOOKUP($E122,HiLow!$E$17:$Q$319,O$1,FALSE)</f>
        <v>347.66</v>
      </c>
      <c r="P122" s="103">
        <f>VLOOKUP($E122,HiLow!$E$17:$Q$319,P$1,FALSE)</f>
        <v>13278.45</v>
      </c>
      <c r="Q122" s="88">
        <f>VLOOKUP($E122,HiLow!$E$17:$Q$319,Q$1,FALSE)</f>
        <v>13626.11</v>
      </c>
    </row>
    <row r="123" spans="1:17" x14ac:dyDescent="0.2">
      <c r="A123" s="22" t="s">
        <v>338</v>
      </c>
      <c r="B123" s="37" t="s">
        <v>339</v>
      </c>
      <c r="C123" s="38" t="s">
        <v>338</v>
      </c>
      <c r="D123" s="24" t="s">
        <v>339</v>
      </c>
      <c r="E123" s="39" t="s">
        <v>340</v>
      </c>
      <c r="F123" s="40" t="s">
        <v>337</v>
      </c>
      <c r="G123" s="758">
        <v>20</v>
      </c>
      <c r="H123" s="745"/>
      <c r="I123" s="103">
        <f>VLOOKUP($E123,HiLow!$E$17:$Q$319,I$1,FALSE)</f>
        <v>281.83999999999997</v>
      </c>
      <c r="J123" s="103">
        <f>VLOOKUP($E123,HiLow!$E$17:$Q$319,J$1,FALSE)</f>
        <v>0</v>
      </c>
      <c r="K123" s="729">
        <f>VLOOKUP($E123,HiLow!$E$17:$Q$319,K$1,FALSE)</f>
        <v>1</v>
      </c>
      <c r="L123" s="88">
        <f>VLOOKUP($E123,HiLow!$E$17:$Q$319,L$1,FALSE)</f>
        <v>12808.6</v>
      </c>
      <c r="M123" s="736">
        <f>VLOOKUP($E123,HiLow!$E$17:$Q$319,M$1,FALSE)</f>
        <v>0.49819999999999998</v>
      </c>
      <c r="N123" s="736">
        <f>VLOOKUP($E123,HiLow!$E$17:$Q$319,N$1,FALSE)</f>
        <v>2.7400000000000001E-2</v>
      </c>
      <c r="O123" s="88">
        <f>VLOOKUP($E123,HiLow!$E$17:$Q$319,O$1,FALSE)</f>
        <v>350.96</v>
      </c>
      <c r="P123" s="103">
        <f>VLOOKUP($E123,HiLow!$E$17:$Q$319,P$1,FALSE)</f>
        <v>12847.32</v>
      </c>
      <c r="Q123" s="88">
        <f>VLOOKUP($E123,HiLow!$E$17:$Q$319,Q$1,FALSE)</f>
        <v>13198.28</v>
      </c>
    </row>
    <row r="124" spans="1:17" x14ac:dyDescent="0.2">
      <c r="A124" s="22" t="s">
        <v>341</v>
      </c>
      <c r="B124" s="37" t="s">
        <v>342</v>
      </c>
      <c r="C124" s="38" t="s">
        <v>341</v>
      </c>
      <c r="D124" s="24" t="s">
        <v>343</v>
      </c>
      <c r="E124" s="39" t="s">
        <v>344</v>
      </c>
      <c r="F124" s="40" t="s">
        <v>337</v>
      </c>
      <c r="G124" s="758">
        <v>20</v>
      </c>
      <c r="H124" s="745"/>
      <c r="I124" s="103">
        <f>VLOOKUP($E124,HiLow!$E$17:$Q$319,I$1,FALSE)</f>
        <v>500.69</v>
      </c>
      <c r="J124" s="103">
        <f>VLOOKUP($E124,HiLow!$E$17:$Q$319,J$1,FALSE)</f>
        <v>0</v>
      </c>
      <c r="K124" s="729">
        <f>VLOOKUP($E124,HiLow!$E$17:$Q$319,K$1,FALSE)</f>
        <v>1</v>
      </c>
      <c r="L124" s="88">
        <f>VLOOKUP($E124,HiLow!$E$17:$Q$319,L$1,FALSE)</f>
        <v>10908.29</v>
      </c>
      <c r="M124" s="736">
        <f>VLOOKUP($E124,HiLow!$E$17:$Q$319,M$1,FALSE)</f>
        <v>0.75919999999999999</v>
      </c>
      <c r="N124" s="736">
        <f>VLOOKUP($E124,HiLow!$E$17:$Q$319,N$1,FALSE)</f>
        <v>4.1799999999999997E-2</v>
      </c>
      <c r="O124" s="88">
        <f>VLOOKUP($E124,HiLow!$E$17:$Q$319,O$1,FALSE)</f>
        <v>455.97</v>
      </c>
      <c r="P124" s="103">
        <f>VLOOKUP($E124,HiLow!$E$17:$Q$319,P$1,FALSE)</f>
        <v>11550.6</v>
      </c>
      <c r="Q124" s="88">
        <f>VLOOKUP($E124,HiLow!$E$17:$Q$319,Q$1,FALSE)</f>
        <v>12006.57</v>
      </c>
    </row>
    <row r="125" spans="1:17" x14ac:dyDescent="0.2">
      <c r="A125" s="22" t="s">
        <v>345</v>
      </c>
      <c r="B125" s="37" t="s">
        <v>346</v>
      </c>
      <c r="C125" s="38" t="s">
        <v>345</v>
      </c>
      <c r="D125" s="24" t="s">
        <v>346</v>
      </c>
      <c r="E125" s="39" t="s">
        <v>347</v>
      </c>
      <c r="F125" s="40" t="s">
        <v>337</v>
      </c>
      <c r="G125" s="758">
        <v>20</v>
      </c>
      <c r="H125" s="745"/>
      <c r="I125" s="103">
        <f>VLOOKUP($E125,HiLow!$E$17:$Q$319,I$1,FALSE)</f>
        <v>181.33</v>
      </c>
      <c r="J125" s="103">
        <f>VLOOKUP($E125,HiLow!$E$17:$Q$319,J$1,FALSE)</f>
        <v>0</v>
      </c>
      <c r="K125" s="729">
        <f>VLOOKUP($E125,HiLow!$E$17:$Q$319,K$1,FALSE)</f>
        <v>1</v>
      </c>
      <c r="L125" s="88">
        <f>VLOOKUP($E125,HiLow!$E$17:$Q$319,L$1,FALSE)</f>
        <v>11020.73</v>
      </c>
      <c r="M125" s="736">
        <f>VLOOKUP($E125,HiLow!$E$17:$Q$319,M$1,FALSE)</f>
        <v>0.74119999999999997</v>
      </c>
      <c r="N125" s="736">
        <f>VLOOKUP($E125,HiLow!$E$17:$Q$319,N$1,FALSE)</f>
        <v>4.0800000000000003E-2</v>
      </c>
      <c r="O125" s="88">
        <f>VLOOKUP($E125,HiLow!$E$17:$Q$319,O$1,FALSE)</f>
        <v>449.65</v>
      </c>
      <c r="P125" s="103">
        <f>VLOOKUP($E125,HiLow!$E$17:$Q$319,P$1,FALSE)</f>
        <v>11543.71</v>
      </c>
      <c r="Q125" s="88">
        <f>VLOOKUP($E125,HiLow!$E$17:$Q$319,Q$1,FALSE)</f>
        <v>11993.36</v>
      </c>
    </row>
    <row r="126" spans="1:17" x14ac:dyDescent="0.2">
      <c r="A126" s="22" t="s">
        <v>348</v>
      </c>
      <c r="B126" s="37" t="s">
        <v>349</v>
      </c>
      <c r="C126" s="38" t="s">
        <v>348</v>
      </c>
      <c r="D126" s="24" t="s">
        <v>349</v>
      </c>
      <c r="E126" s="39" t="s">
        <v>350</v>
      </c>
      <c r="F126" s="40" t="s">
        <v>337</v>
      </c>
      <c r="G126" s="758">
        <v>20</v>
      </c>
      <c r="H126" s="745"/>
      <c r="I126" s="103">
        <f>VLOOKUP($E126,HiLow!$E$17:$Q$319,I$1,FALSE)</f>
        <v>450.19</v>
      </c>
      <c r="J126" s="103">
        <f>VLOOKUP($E126,HiLow!$E$17:$Q$319,J$1,FALSE)</f>
        <v>0</v>
      </c>
      <c r="K126" s="729">
        <f>VLOOKUP($E126,HiLow!$E$17:$Q$319,K$1,FALSE)</f>
        <v>1</v>
      </c>
      <c r="L126" s="88">
        <f>VLOOKUP($E126,HiLow!$E$17:$Q$319,L$1,FALSE)</f>
        <v>11348.5</v>
      </c>
      <c r="M126" s="736">
        <f>VLOOKUP($E126,HiLow!$E$17:$Q$319,M$1,FALSE)</f>
        <v>0.69089999999999996</v>
      </c>
      <c r="N126" s="736">
        <f>VLOOKUP($E126,HiLow!$E$17:$Q$319,N$1,FALSE)</f>
        <v>3.7999999999999999E-2</v>
      </c>
      <c r="O126" s="88">
        <f>VLOOKUP($E126,HiLow!$E$17:$Q$319,O$1,FALSE)</f>
        <v>431.24</v>
      </c>
      <c r="P126" s="103">
        <f>VLOOKUP($E126,HiLow!$E$17:$Q$319,P$1,FALSE)</f>
        <v>11745.57</v>
      </c>
      <c r="Q126" s="88">
        <f>VLOOKUP($E126,HiLow!$E$17:$Q$319,Q$1,FALSE)</f>
        <v>12176.81</v>
      </c>
    </row>
    <row r="127" spans="1:17" x14ac:dyDescent="0.2">
      <c r="A127" s="22" t="s">
        <v>351</v>
      </c>
      <c r="B127" s="37" t="s">
        <v>337</v>
      </c>
      <c r="C127" s="38" t="s">
        <v>351</v>
      </c>
      <c r="D127" s="24" t="s">
        <v>337</v>
      </c>
      <c r="E127" s="39" t="s">
        <v>352</v>
      </c>
      <c r="F127" s="40" t="s">
        <v>337</v>
      </c>
      <c r="G127" s="758">
        <v>21</v>
      </c>
      <c r="H127" s="745"/>
      <c r="I127" s="103">
        <f>VLOOKUP($E127,HiLow!$E$17:$Q$319,I$1,FALSE)</f>
        <v>134.56</v>
      </c>
      <c r="J127" s="103">
        <f>VLOOKUP($E127,HiLow!$E$17:$Q$319,J$1,FALSE)</f>
        <v>0</v>
      </c>
      <c r="K127" s="729">
        <f>VLOOKUP($E127,HiLow!$E$17:$Q$319,K$1,FALSE)</f>
        <v>1</v>
      </c>
      <c r="L127" s="88">
        <f>VLOOKUP($E127,HiLow!$E$17:$Q$319,L$1,FALSE)</f>
        <v>10918.630000000001</v>
      </c>
      <c r="M127" s="736">
        <f>VLOOKUP($E127,HiLow!$E$17:$Q$319,M$1,FALSE)</f>
        <v>0.75749999999999995</v>
      </c>
      <c r="N127" s="736">
        <f>VLOOKUP($E127,HiLow!$E$17:$Q$319,N$1,FALSE)</f>
        <v>4.1700000000000001E-2</v>
      </c>
      <c r="O127" s="88">
        <f>VLOOKUP($E127,HiLow!$E$17:$Q$319,O$1,FALSE)</f>
        <v>455.31</v>
      </c>
      <c r="P127" s="103">
        <f>VLOOKUP($E127,HiLow!$E$17:$Q$319,P$1,FALSE)</f>
        <v>11262.61</v>
      </c>
      <c r="Q127" s="88">
        <f>VLOOKUP($E127,HiLow!$E$17:$Q$319,Q$1,FALSE)</f>
        <v>11717.92</v>
      </c>
    </row>
    <row r="128" spans="1:17" x14ac:dyDescent="0.2">
      <c r="A128" s="22" t="s">
        <v>353</v>
      </c>
      <c r="B128" s="37" t="s">
        <v>354</v>
      </c>
      <c r="C128" s="38" t="s">
        <v>353</v>
      </c>
      <c r="D128" s="24" t="s">
        <v>354</v>
      </c>
      <c r="E128" s="39" t="s">
        <v>355</v>
      </c>
      <c r="F128" s="40" t="s">
        <v>337</v>
      </c>
      <c r="G128" s="758">
        <v>21</v>
      </c>
      <c r="H128" s="745"/>
      <c r="I128" s="103">
        <f>VLOOKUP($E128,HiLow!$E$17:$Q$319,I$1,FALSE)</f>
        <v>304.83</v>
      </c>
      <c r="J128" s="103">
        <f>VLOOKUP($E128,HiLow!$E$17:$Q$319,J$1,FALSE)</f>
        <v>7.6999999999999886</v>
      </c>
      <c r="K128" s="729">
        <f>VLOOKUP($E128,HiLow!$E$17:$Q$319,K$1,FALSE)</f>
        <v>1.026</v>
      </c>
      <c r="L128" s="88">
        <f>VLOOKUP($E128,HiLow!$E$17:$Q$319,L$1,FALSE)</f>
        <v>13323.99</v>
      </c>
      <c r="M128" s="736">
        <f>VLOOKUP($E128,HiLow!$E$17:$Q$319,M$1,FALSE)</f>
        <v>0.44019999999999998</v>
      </c>
      <c r="N128" s="736">
        <f>VLOOKUP($E128,HiLow!$E$17:$Q$319,N$1,FALSE)</f>
        <v>2.4199999999999999E-2</v>
      </c>
      <c r="O128" s="88">
        <f>VLOOKUP($E128,HiLow!$E$17:$Q$319,O$1,FALSE)</f>
        <v>322.44</v>
      </c>
      <c r="P128" s="103">
        <f>VLOOKUP($E128,HiLow!$E$17:$Q$319,P$1,FALSE)</f>
        <v>13323.99</v>
      </c>
      <c r="Q128" s="88">
        <f>VLOOKUP($E128,HiLow!$E$17:$Q$319,Q$1,FALSE)</f>
        <v>13646.43</v>
      </c>
    </row>
    <row r="129" spans="1:17" x14ac:dyDescent="0.2">
      <c r="A129" s="22" t="s">
        <v>356</v>
      </c>
      <c r="B129" s="37" t="s">
        <v>357</v>
      </c>
      <c r="C129" s="38" t="s">
        <v>356</v>
      </c>
      <c r="D129" s="24" t="s">
        <v>357</v>
      </c>
      <c r="E129" s="39" t="s">
        <v>358</v>
      </c>
      <c r="F129" s="40" t="s">
        <v>337</v>
      </c>
      <c r="G129" s="758">
        <v>21</v>
      </c>
      <c r="H129" s="745"/>
      <c r="I129" s="103">
        <f>VLOOKUP($E129,HiLow!$E$17:$Q$319,I$1,FALSE)</f>
        <v>385.07</v>
      </c>
      <c r="J129" s="103">
        <f>VLOOKUP($E129,HiLow!$E$17:$Q$319,J$1,FALSE)</f>
        <v>0</v>
      </c>
      <c r="K129" s="729">
        <f>VLOOKUP($E129,HiLow!$E$17:$Q$319,K$1,FALSE)</f>
        <v>1</v>
      </c>
      <c r="L129" s="88">
        <f>VLOOKUP($E129,HiLow!$E$17:$Q$319,L$1,FALSE)</f>
        <v>12311.04</v>
      </c>
      <c r="M129" s="736">
        <f>VLOOKUP($E129,HiLow!$E$17:$Q$319,M$1,FALSE)</f>
        <v>0.55869999999999997</v>
      </c>
      <c r="N129" s="736">
        <f>VLOOKUP($E129,HiLow!$E$17:$Q$319,N$1,FALSE)</f>
        <v>3.0700000000000002E-2</v>
      </c>
      <c r="O129" s="88">
        <f>VLOOKUP($E129,HiLow!$E$17:$Q$319,O$1,FALSE)</f>
        <v>377.95</v>
      </c>
      <c r="P129" s="103">
        <f>VLOOKUP($E129,HiLow!$E$17:$Q$319,P$1,FALSE)</f>
        <v>12311.04</v>
      </c>
      <c r="Q129" s="88">
        <f>VLOOKUP($E129,HiLow!$E$17:$Q$319,Q$1,FALSE)</f>
        <v>12688.99</v>
      </c>
    </row>
    <row r="130" spans="1:17" x14ac:dyDescent="0.2">
      <c r="A130" s="22" t="s">
        <v>359</v>
      </c>
      <c r="B130" s="37" t="s">
        <v>360</v>
      </c>
      <c r="C130" s="38" t="s">
        <v>359</v>
      </c>
      <c r="D130" s="24" t="s">
        <v>360</v>
      </c>
      <c r="E130" s="39" t="s">
        <v>361</v>
      </c>
      <c r="F130" s="40" t="s">
        <v>337</v>
      </c>
      <c r="G130" s="758">
        <v>21</v>
      </c>
      <c r="H130" s="745"/>
      <c r="I130" s="103">
        <f>VLOOKUP($E130,HiLow!$E$17:$Q$319,I$1,FALSE)</f>
        <v>529.86</v>
      </c>
      <c r="J130" s="103">
        <f>VLOOKUP($E130,HiLow!$E$17:$Q$319,J$1,FALSE)</f>
        <v>3.999999999996362E-2</v>
      </c>
      <c r="K130" s="729">
        <f>VLOOKUP($E130,HiLow!$E$17:$Q$319,K$1,FALSE)</f>
        <v>1</v>
      </c>
      <c r="L130" s="88">
        <f>VLOOKUP($E130,HiLow!$E$17:$Q$319,L$1,FALSE)</f>
        <v>12730.699999999999</v>
      </c>
      <c r="M130" s="736">
        <f>VLOOKUP($E130,HiLow!$E$17:$Q$319,M$1,FALSE)</f>
        <v>0.50729999999999997</v>
      </c>
      <c r="N130" s="736">
        <f>VLOOKUP($E130,HiLow!$E$17:$Q$319,N$1,FALSE)</f>
        <v>2.7900000000000001E-2</v>
      </c>
      <c r="O130" s="88">
        <f>VLOOKUP($E130,HiLow!$E$17:$Q$319,O$1,FALSE)</f>
        <v>355.19</v>
      </c>
      <c r="P130" s="103">
        <f>VLOOKUP($E130,HiLow!$E$17:$Q$319,P$1,FALSE)</f>
        <v>12789.71</v>
      </c>
      <c r="Q130" s="88">
        <f>VLOOKUP($E130,HiLow!$E$17:$Q$319,Q$1,FALSE)</f>
        <v>13144.9</v>
      </c>
    </row>
    <row r="131" spans="1:17" x14ac:dyDescent="0.2">
      <c r="A131" s="42" t="s">
        <v>362</v>
      </c>
      <c r="B131" s="43" t="s">
        <v>363</v>
      </c>
      <c r="C131" s="44" t="s">
        <v>362</v>
      </c>
      <c r="D131" s="45" t="s">
        <v>363</v>
      </c>
      <c r="E131" s="46" t="s">
        <v>364</v>
      </c>
      <c r="F131" s="47" t="s">
        <v>337</v>
      </c>
      <c r="G131" s="760">
        <v>21</v>
      </c>
      <c r="H131" s="745"/>
      <c r="I131" s="104">
        <f>VLOOKUP($E131,HiLow!$E$17:$Q$319,I$1,FALSE)</f>
        <v>917.79</v>
      </c>
      <c r="J131" s="104">
        <f>VLOOKUP($E131,HiLow!$E$17:$Q$319,J$1,FALSE)</f>
        <v>6.9900000000000091</v>
      </c>
      <c r="K131" s="731">
        <f>VLOOKUP($E131,HiLow!$E$17:$Q$319,K$1,FALSE)</f>
        <v>1.008</v>
      </c>
      <c r="L131" s="89">
        <f>VLOOKUP($E131,HiLow!$E$17:$Q$319,L$1,FALSE)</f>
        <v>13205.240000000002</v>
      </c>
      <c r="M131" s="737">
        <f>VLOOKUP($E131,HiLow!$E$17:$Q$319,M$1,FALSE)</f>
        <v>0.45319999999999999</v>
      </c>
      <c r="N131" s="737">
        <f>VLOOKUP($E131,HiLow!$E$17:$Q$319,N$1,FALSE)</f>
        <v>2.4899999999999999E-2</v>
      </c>
      <c r="O131" s="89">
        <f>VLOOKUP($E131,HiLow!$E$17:$Q$319,O$1,FALSE)</f>
        <v>328.81</v>
      </c>
      <c r="P131" s="104">
        <f>VLOOKUP($E131,HiLow!$E$17:$Q$319,P$1,FALSE)</f>
        <v>13353.87</v>
      </c>
      <c r="Q131" s="89">
        <f>VLOOKUP($E131,HiLow!$E$17:$Q$319,Q$1,FALSE)</f>
        <v>13682.68</v>
      </c>
    </row>
    <row r="132" spans="1:17" x14ac:dyDescent="0.2">
      <c r="A132" s="22" t="s">
        <v>365</v>
      </c>
      <c r="B132" s="37" t="s">
        <v>366</v>
      </c>
      <c r="C132" s="38" t="s">
        <v>365</v>
      </c>
      <c r="D132" s="24" t="s">
        <v>366</v>
      </c>
      <c r="E132" s="39" t="s">
        <v>367</v>
      </c>
      <c r="F132" s="40" t="s">
        <v>337</v>
      </c>
      <c r="G132" s="758">
        <v>22</v>
      </c>
      <c r="H132" s="745"/>
      <c r="I132" s="103">
        <f>VLOOKUP($E132,HiLow!$E$17:$Q$319,I$1,FALSE)</f>
        <v>769.03</v>
      </c>
      <c r="J132" s="103">
        <f>VLOOKUP($E132,HiLow!$E$17:$Q$319,J$1,FALSE)</f>
        <v>0</v>
      </c>
      <c r="K132" s="729">
        <f>VLOOKUP($E132,HiLow!$E$17:$Q$319,K$1,FALSE)</f>
        <v>1</v>
      </c>
      <c r="L132" s="88">
        <f>VLOOKUP($E132,HiLow!$E$17:$Q$319,L$1,FALSE)</f>
        <v>12019.92</v>
      </c>
      <c r="M132" s="736">
        <f>VLOOKUP($E132,HiLow!$E$17:$Q$319,M$1,FALSE)</f>
        <v>0.59650000000000003</v>
      </c>
      <c r="N132" s="736">
        <f>VLOOKUP($E132,HiLow!$E$17:$Q$319,N$1,FALSE)</f>
        <v>3.2800000000000003E-2</v>
      </c>
      <c r="O132" s="88">
        <f>VLOOKUP($E132,HiLow!$E$17:$Q$319,O$1,FALSE)</f>
        <v>394.25</v>
      </c>
      <c r="P132" s="103">
        <f>VLOOKUP($E132,HiLow!$E$17:$Q$319,P$1,FALSE)</f>
        <v>12235.33</v>
      </c>
      <c r="Q132" s="88">
        <f>VLOOKUP($E132,HiLow!$E$17:$Q$319,Q$1,FALSE)</f>
        <v>12629.58</v>
      </c>
    </row>
    <row r="133" spans="1:17" x14ac:dyDescent="0.2">
      <c r="A133" s="22" t="s">
        <v>368</v>
      </c>
      <c r="B133" s="37" t="s">
        <v>369</v>
      </c>
      <c r="C133" s="38" t="s">
        <v>368</v>
      </c>
      <c r="D133" s="24" t="s">
        <v>369</v>
      </c>
      <c r="E133" s="39" t="s">
        <v>370</v>
      </c>
      <c r="F133" s="40" t="s">
        <v>337</v>
      </c>
      <c r="G133" s="758">
        <v>22</v>
      </c>
      <c r="H133" s="745"/>
      <c r="I133" s="103">
        <f>VLOOKUP($E133,HiLow!$E$17:$Q$319,I$1,FALSE)</f>
        <v>213.23</v>
      </c>
      <c r="J133" s="103">
        <f>VLOOKUP($E133,HiLow!$E$17:$Q$319,J$1,FALSE)</f>
        <v>0</v>
      </c>
      <c r="K133" s="729">
        <f>VLOOKUP($E133,HiLow!$E$17:$Q$319,K$1,FALSE)</f>
        <v>1</v>
      </c>
      <c r="L133" s="88">
        <f>VLOOKUP($E133,HiLow!$E$17:$Q$319,L$1,FALSE)</f>
        <v>13347.04</v>
      </c>
      <c r="M133" s="736">
        <f>VLOOKUP($E133,HiLow!$E$17:$Q$319,M$1,FALSE)</f>
        <v>0.43769999999999998</v>
      </c>
      <c r="N133" s="736">
        <f>VLOOKUP($E133,HiLow!$E$17:$Q$319,N$1,FALSE)</f>
        <v>2.41E-2</v>
      </c>
      <c r="O133" s="88">
        <f>VLOOKUP($E133,HiLow!$E$17:$Q$319,O$1,FALSE)</f>
        <v>321.66000000000003</v>
      </c>
      <c r="P133" s="103">
        <f>VLOOKUP($E133,HiLow!$E$17:$Q$319,P$1,FALSE)</f>
        <v>13347.04</v>
      </c>
      <c r="Q133" s="88">
        <f>VLOOKUP($E133,HiLow!$E$17:$Q$319,Q$1,FALSE)</f>
        <v>13668.7</v>
      </c>
    </row>
    <row r="134" spans="1:17" x14ac:dyDescent="0.2">
      <c r="A134" s="22" t="s">
        <v>371</v>
      </c>
      <c r="B134" s="37" t="s">
        <v>372</v>
      </c>
      <c r="C134" s="38" t="s">
        <v>371</v>
      </c>
      <c r="D134" s="24" t="s">
        <v>372</v>
      </c>
      <c r="E134" s="39" t="s">
        <v>373</v>
      </c>
      <c r="F134" s="40" t="s">
        <v>337</v>
      </c>
      <c r="G134" s="758">
        <v>22</v>
      </c>
      <c r="H134" s="745"/>
      <c r="I134" s="103">
        <f>VLOOKUP($E134,HiLow!$E$17:$Q$319,I$1,FALSE)</f>
        <v>854.94</v>
      </c>
      <c r="J134" s="103">
        <f>VLOOKUP($E134,HiLow!$E$17:$Q$319,J$1,FALSE)</f>
        <v>0</v>
      </c>
      <c r="K134" s="729">
        <f>VLOOKUP($E134,HiLow!$E$17:$Q$319,K$1,FALSE)</f>
        <v>1</v>
      </c>
      <c r="L134" s="88">
        <f>VLOOKUP($E134,HiLow!$E$17:$Q$319,L$1,FALSE)</f>
        <v>12862.4</v>
      </c>
      <c r="M134" s="736">
        <f>VLOOKUP($E134,HiLow!$E$17:$Q$319,M$1,FALSE)</f>
        <v>0.4919</v>
      </c>
      <c r="N134" s="736">
        <f>VLOOKUP($E134,HiLow!$E$17:$Q$319,N$1,FALSE)</f>
        <v>2.7099999999999999E-2</v>
      </c>
      <c r="O134" s="88">
        <f>VLOOKUP($E134,HiLow!$E$17:$Q$319,O$1,FALSE)</f>
        <v>348.57</v>
      </c>
      <c r="P134" s="103">
        <f>VLOOKUP($E134,HiLow!$E$17:$Q$319,P$1,FALSE)</f>
        <v>12884.08</v>
      </c>
      <c r="Q134" s="88">
        <f>VLOOKUP($E134,HiLow!$E$17:$Q$319,Q$1,FALSE)</f>
        <v>13232.65</v>
      </c>
    </row>
    <row r="135" spans="1:17" x14ac:dyDescent="0.2">
      <c r="A135" s="22" t="s">
        <v>374</v>
      </c>
      <c r="B135" s="37" t="s">
        <v>375</v>
      </c>
      <c r="C135" s="38" t="s">
        <v>374</v>
      </c>
      <c r="D135" s="24" t="s">
        <v>375</v>
      </c>
      <c r="E135" s="39" t="s">
        <v>376</v>
      </c>
      <c r="F135" s="40" t="s">
        <v>337</v>
      </c>
      <c r="G135" s="758">
        <v>23</v>
      </c>
      <c r="H135" s="745"/>
      <c r="I135" s="103">
        <f>VLOOKUP($E135,HiLow!$E$17:$Q$319,I$1,FALSE)</f>
        <v>324.18</v>
      </c>
      <c r="J135" s="103">
        <f>VLOOKUP($E135,HiLow!$E$17:$Q$319,J$1,FALSE)</f>
        <v>0</v>
      </c>
      <c r="K135" s="729">
        <f>VLOOKUP($E135,HiLow!$E$17:$Q$319,K$1,FALSE)</f>
        <v>1</v>
      </c>
      <c r="L135" s="88">
        <f>VLOOKUP($E135,HiLow!$E$17:$Q$319,L$1,FALSE)</f>
        <v>14079.65</v>
      </c>
      <c r="M135" s="736">
        <f>VLOOKUP($E135,HiLow!$E$17:$Q$319,M$1,FALSE)</f>
        <v>0.3629</v>
      </c>
      <c r="N135" s="736">
        <f>VLOOKUP($E135,HiLow!$E$17:$Q$319,N$1,FALSE)</f>
        <v>0.02</v>
      </c>
      <c r="O135" s="88">
        <f>VLOOKUP($E135,HiLow!$E$17:$Q$319,O$1,FALSE)</f>
        <v>281.58999999999997</v>
      </c>
      <c r="P135" s="103">
        <f>VLOOKUP($E135,HiLow!$E$17:$Q$319,P$1,FALSE)</f>
        <v>14101.71</v>
      </c>
      <c r="Q135" s="88">
        <f>VLOOKUP($E135,HiLow!$E$17:$Q$319,Q$1,FALSE)</f>
        <v>14383.3</v>
      </c>
    </row>
    <row r="136" spans="1:17" x14ac:dyDescent="0.2">
      <c r="A136" s="22" t="s">
        <v>377</v>
      </c>
      <c r="B136" s="37" t="s">
        <v>378</v>
      </c>
      <c r="C136" s="38" t="s">
        <v>377</v>
      </c>
      <c r="D136" s="24" t="s">
        <v>378</v>
      </c>
      <c r="E136" s="39" t="s">
        <v>379</v>
      </c>
      <c r="F136" s="40" t="s">
        <v>337</v>
      </c>
      <c r="G136" s="758">
        <v>23</v>
      </c>
      <c r="H136" s="745"/>
      <c r="I136" s="103">
        <f>VLOOKUP($E136,HiLow!$E$17:$Q$319,I$1,FALSE)</f>
        <v>779.33</v>
      </c>
      <c r="J136" s="103">
        <f>VLOOKUP($E136,HiLow!$E$17:$Q$319,J$1,FALSE)</f>
        <v>-1.999999999998181E-2</v>
      </c>
      <c r="K136" s="729">
        <f>VLOOKUP($E136,HiLow!$E$17:$Q$319,K$1,FALSE)</f>
        <v>1</v>
      </c>
      <c r="L136" s="88">
        <f>VLOOKUP($E136,HiLow!$E$17:$Q$319,L$1,FALSE)</f>
        <v>11938.890000000001</v>
      </c>
      <c r="M136" s="736">
        <f>VLOOKUP($E136,HiLow!$E$17:$Q$319,M$1,FALSE)</f>
        <v>0.60729999999999995</v>
      </c>
      <c r="N136" s="736">
        <f>VLOOKUP($E136,HiLow!$E$17:$Q$319,N$1,FALSE)</f>
        <v>3.3399999999999999E-2</v>
      </c>
      <c r="O136" s="88">
        <f>VLOOKUP($E136,HiLow!$E$17:$Q$319,O$1,FALSE)</f>
        <v>398.76</v>
      </c>
      <c r="P136" s="103">
        <f>VLOOKUP($E136,HiLow!$E$17:$Q$319,P$1,FALSE)</f>
        <v>12625.54</v>
      </c>
      <c r="Q136" s="88">
        <f>VLOOKUP($E136,HiLow!$E$17:$Q$319,Q$1,FALSE)</f>
        <v>13024.3</v>
      </c>
    </row>
    <row r="137" spans="1:17" x14ac:dyDescent="0.2">
      <c r="A137" s="22" t="s">
        <v>380</v>
      </c>
      <c r="B137" s="37" t="s">
        <v>381</v>
      </c>
      <c r="C137" s="38" t="s">
        <v>380</v>
      </c>
      <c r="D137" s="24" t="s">
        <v>381</v>
      </c>
      <c r="E137" s="39" t="s">
        <v>382</v>
      </c>
      <c r="F137" s="40" t="s">
        <v>337</v>
      </c>
      <c r="G137" s="758">
        <v>23</v>
      </c>
      <c r="H137" s="745"/>
      <c r="I137" s="103">
        <f>VLOOKUP($E137,HiLow!$E$17:$Q$319,I$1,FALSE)</f>
        <v>717.33</v>
      </c>
      <c r="J137" s="103">
        <f>VLOOKUP($E137,HiLow!$E$17:$Q$319,J$1,FALSE)</f>
        <v>-1.999999999998181E-2</v>
      </c>
      <c r="K137" s="729">
        <f>VLOOKUP($E137,HiLow!$E$17:$Q$319,K$1,FALSE)</f>
        <v>1</v>
      </c>
      <c r="L137" s="88">
        <f>VLOOKUP($E137,HiLow!$E$17:$Q$319,L$1,FALSE)</f>
        <v>12753.76</v>
      </c>
      <c r="M137" s="736">
        <f>VLOOKUP($E137,HiLow!$E$17:$Q$319,M$1,FALSE)</f>
        <v>0.50460000000000005</v>
      </c>
      <c r="N137" s="736">
        <f>VLOOKUP($E137,HiLow!$E$17:$Q$319,N$1,FALSE)</f>
        <v>2.7799999999999998E-2</v>
      </c>
      <c r="O137" s="88">
        <f>VLOOKUP($E137,HiLow!$E$17:$Q$319,O$1,FALSE)</f>
        <v>354.55</v>
      </c>
      <c r="P137" s="103">
        <f>VLOOKUP($E137,HiLow!$E$17:$Q$319,P$1,FALSE)</f>
        <v>12771.53</v>
      </c>
      <c r="Q137" s="88">
        <f>VLOOKUP($E137,HiLow!$E$17:$Q$319,Q$1,FALSE)</f>
        <v>13126.08</v>
      </c>
    </row>
    <row r="138" spans="1:17" x14ac:dyDescent="0.2">
      <c r="A138" s="42" t="s">
        <v>383</v>
      </c>
      <c r="B138" s="43" t="s">
        <v>384</v>
      </c>
      <c r="C138" s="44" t="s">
        <v>383</v>
      </c>
      <c r="D138" s="45" t="s">
        <v>384</v>
      </c>
      <c r="E138" s="46" t="s">
        <v>385</v>
      </c>
      <c r="F138" s="47" t="s">
        <v>337</v>
      </c>
      <c r="G138" s="760">
        <v>23</v>
      </c>
      <c r="H138" s="745"/>
      <c r="I138" s="104">
        <f>VLOOKUP($E138,HiLow!$E$17:$Q$319,I$1,FALSE)</f>
        <v>761.16000000000008</v>
      </c>
      <c r="J138" s="104">
        <f>VLOOKUP($E138,HiLow!$E$17:$Q$319,J$1,FALSE)</f>
        <v>4.0000000000190994E-2</v>
      </c>
      <c r="K138" s="731">
        <f>VLOOKUP($E138,HiLow!$E$17:$Q$319,K$1,FALSE)</f>
        <v>1</v>
      </c>
      <c r="L138" s="89">
        <f>VLOOKUP($E138,HiLow!$E$17:$Q$319,L$1,FALSE)</f>
        <v>16141.11</v>
      </c>
      <c r="M138" s="737">
        <f>VLOOKUP($E138,HiLow!$E$17:$Q$319,M$1,FALSE)</f>
        <v>0.18890000000000001</v>
      </c>
      <c r="N138" s="737">
        <f>VLOOKUP($E138,HiLow!$E$17:$Q$319,N$1,FALSE)</f>
        <v>1.04E-2</v>
      </c>
      <c r="O138" s="89">
        <f>VLOOKUP($E138,HiLow!$E$17:$Q$319,O$1,FALSE)</f>
        <v>167.87</v>
      </c>
      <c r="P138" s="104">
        <f>VLOOKUP($E138,HiLow!$E$17:$Q$319,P$1,FALSE)</f>
        <v>16442.41</v>
      </c>
      <c r="Q138" s="89">
        <f>VLOOKUP($E138,HiLow!$E$17:$Q$319,Q$1,FALSE)</f>
        <v>16610.28</v>
      </c>
    </row>
    <row r="139" spans="1:17" x14ac:dyDescent="0.2">
      <c r="A139" s="22" t="s">
        <v>386</v>
      </c>
      <c r="B139" s="37" t="s">
        <v>387</v>
      </c>
      <c r="C139" s="38" t="s">
        <v>386</v>
      </c>
      <c r="D139" s="24" t="s">
        <v>387</v>
      </c>
      <c r="E139" s="39" t="s">
        <v>388</v>
      </c>
      <c r="F139" s="40" t="s">
        <v>389</v>
      </c>
      <c r="G139" s="758">
        <v>24</v>
      </c>
      <c r="H139" s="745"/>
      <c r="I139" s="103">
        <f>VLOOKUP($E139,HiLow!$E$17:$Q$319,I$1,FALSE)</f>
        <v>311.89</v>
      </c>
      <c r="J139" s="103">
        <f>VLOOKUP($E139,HiLow!$E$17:$Q$319,J$1,FALSE)</f>
        <v>0</v>
      </c>
      <c r="K139" s="729">
        <f>VLOOKUP($E139,HiLow!$E$17:$Q$319,K$1,FALSE)</f>
        <v>1</v>
      </c>
      <c r="L139" s="88">
        <f>VLOOKUP($E139,HiLow!$E$17:$Q$319,L$1,FALSE)</f>
        <v>14746.69</v>
      </c>
      <c r="M139" s="736">
        <f>VLOOKUP($E139,HiLow!$E$17:$Q$319,M$1,FALSE)</f>
        <v>0.30130000000000001</v>
      </c>
      <c r="N139" s="736">
        <f>VLOOKUP($E139,HiLow!$E$17:$Q$319,N$1,FALSE)</f>
        <v>1.66E-2</v>
      </c>
      <c r="O139" s="88">
        <f>VLOOKUP($E139,HiLow!$E$17:$Q$319,O$1,FALSE)</f>
        <v>244.8</v>
      </c>
      <c r="P139" s="103">
        <f>VLOOKUP($E139,HiLow!$E$17:$Q$319,P$1,FALSE)</f>
        <v>14796.74</v>
      </c>
      <c r="Q139" s="88">
        <f>VLOOKUP($E139,HiLow!$E$17:$Q$319,Q$1,FALSE)</f>
        <v>15041.54</v>
      </c>
    </row>
    <row r="140" spans="1:17" x14ac:dyDescent="0.2">
      <c r="A140" s="22" t="s">
        <v>390</v>
      </c>
      <c r="B140" s="37" t="s">
        <v>389</v>
      </c>
      <c r="C140" s="38" t="s">
        <v>390</v>
      </c>
      <c r="D140" s="24" t="s">
        <v>389</v>
      </c>
      <c r="E140" s="39" t="s">
        <v>391</v>
      </c>
      <c r="F140" s="40" t="s">
        <v>389</v>
      </c>
      <c r="G140" s="758">
        <v>24</v>
      </c>
      <c r="H140" s="745"/>
      <c r="I140" s="103">
        <f>VLOOKUP($E140,HiLow!$E$17:$Q$319,I$1,FALSE)</f>
        <v>298.81</v>
      </c>
      <c r="J140" s="103">
        <f>VLOOKUP($E140,HiLow!$E$17:$Q$319,J$1,FALSE)</f>
        <v>0</v>
      </c>
      <c r="K140" s="729">
        <f>VLOOKUP($E140,HiLow!$E$17:$Q$319,K$1,FALSE)</f>
        <v>1</v>
      </c>
      <c r="L140" s="88">
        <f>VLOOKUP($E140,HiLow!$E$17:$Q$319,L$1,FALSE)</f>
        <v>15585.49</v>
      </c>
      <c r="M140" s="736">
        <f>VLOOKUP($E140,HiLow!$E$17:$Q$319,M$1,FALSE)</f>
        <v>0.23119999999999999</v>
      </c>
      <c r="N140" s="736">
        <f>VLOOKUP($E140,HiLow!$E$17:$Q$319,N$1,FALSE)</f>
        <v>1.2699999999999999E-2</v>
      </c>
      <c r="O140" s="88">
        <f>VLOOKUP($E140,HiLow!$E$17:$Q$319,O$1,FALSE)</f>
        <v>197.94</v>
      </c>
      <c r="P140" s="103">
        <f>VLOOKUP($E140,HiLow!$E$17:$Q$319,P$1,FALSE)</f>
        <v>15603.34</v>
      </c>
      <c r="Q140" s="88">
        <f>VLOOKUP($E140,HiLow!$E$17:$Q$319,Q$1,FALSE)</f>
        <v>15801.28</v>
      </c>
    </row>
    <row r="141" spans="1:17" x14ac:dyDescent="0.2">
      <c r="A141" s="22" t="s">
        <v>392</v>
      </c>
      <c r="B141" s="37" t="s">
        <v>393</v>
      </c>
      <c r="C141" s="38" t="s">
        <v>392</v>
      </c>
      <c r="D141" s="24" t="s">
        <v>393</v>
      </c>
      <c r="E141" s="39" t="s">
        <v>394</v>
      </c>
      <c r="F141" s="40" t="s">
        <v>389</v>
      </c>
      <c r="G141" s="758">
        <v>24</v>
      </c>
      <c r="H141" s="745"/>
      <c r="I141" s="103">
        <f>VLOOKUP($E141,HiLow!$E$17:$Q$319,I$1,FALSE)</f>
        <v>57.51</v>
      </c>
      <c r="J141" s="103">
        <f>VLOOKUP($E141,HiLow!$E$17:$Q$319,J$1,FALSE)</f>
        <v>1.2199999999999989</v>
      </c>
      <c r="K141" s="729">
        <f>VLOOKUP($E141,HiLow!$E$17:$Q$319,K$1,FALSE)</f>
        <v>1.022</v>
      </c>
      <c r="L141" s="88">
        <f>VLOOKUP($E141,HiLow!$E$17:$Q$319,L$1,FALSE)</f>
        <v>15021.24</v>
      </c>
      <c r="M141" s="736">
        <f>VLOOKUP($E141,HiLow!$E$17:$Q$319,M$1,FALSE)</f>
        <v>0.27750000000000002</v>
      </c>
      <c r="N141" s="736">
        <f>VLOOKUP($E141,HiLow!$E$17:$Q$319,N$1,FALSE)</f>
        <v>1.5299999999999999E-2</v>
      </c>
      <c r="O141" s="88">
        <f>VLOOKUP($E141,HiLow!$E$17:$Q$319,O$1,FALSE)</f>
        <v>229.82</v>
      </c>
      <c r="P141" s="103">
        <f>VLOOKUP($E141,HiLow!$E$17:$Q$319,P$1,FALSE)</f>
        <v>15549.57</v>
      </c>
      <c r="Q141" s="88">
        <f>VLOOKUP($E141,HiLow!$E$17:$Q$319,Q$1,FALSE)</f>
        <v>15779.39</v>
      </c>
    </row>
    <row r="142" spans="1:17" x14ac:dyDescent="0.2">
      <c r="A142" s="22" t="s">
        <v>395</v>
      </c>
      <c r="B142" s="37" t="s">
        <v>396</v>
      </c>
      <c r="C142" s="38" t="s">
        <v>395</v>
      </c>
      <c r="D142" s="24" t="s">
        <v>396</v>
      </c>
      <c r="E142" s="39" t="s">
        <v>397</v>
      </c>
      <c r="F142" s="40" t="s">
        <v>389</v>
      </c>
      <c r="G142" s="758">
        <v>24</v>
      </c>
      <c r="H142" s="745"/>
      <c r="I142" s="103">
        <f>VLOOKUP($E142,HiLow!$E$17:$Q$319,I$1,FALSE)</f>
        <v>93.49</v>
      </c>
      <c r="J142" s="103">
        <f>VLOOKUP($E142,HiLow!$E$17:$Q$319,J$1,FALSE)</f>
        <v>0</v>
      </c>
      <c r="K142" s="729">
        <f>VLOOKUP($E142,HiLow!$E$17:$Q$319,K$1,FALSE)</f>
        <v>1</v>
      </c>
      <c r="L142" s="88">
        <f>VLOOKUP($E142,HiLow!$E$17:$Q$319,L$1,FALSE)</f>
        <v>14529.69</v>
      </c>
      <c r="M142" s="736">
        <f>VLOOKUP($E142,HiLow!$E$17:$Q$319,M$1,FALSE)</f>
        <v>0.32069999999999999</v>
      </c>
      <c r="N142" s="736">
        <f>VLOOKUP($E142,HiLow!$E$17:$Q$319,N$1,FALSE)</f>
        <v>1.7600000000000001E-2</v>
      </c>
      <c r="O142" s="88">
        <f>VLOOKUP($E142,HiLow!$E$17:$Q$319,O$1,FALSE)</f>
        <v>255.72</v>
      </c>
      <c r="P142" s="103">
        <f>VLOOKUP($E142,HiLow!$E$17:$Q$319,P$1,FALSE)</f>
        <v>14529.69</v>
      </c>
      <c r="Q142" s="88">
        <f>VLOOKUP($E142,HiLow!$E$17:$Q$319,Q$1,FALSE)</f>
        <v>14785.41</v>
      </c>
    </row>
    <row r="143" spans="1:17" x14ac:dyDescent="0.2">
      <c r="A143" s="22" t="s">
        <v>398</v>
      </c>
      <c r="B143" s="37" t="s">
        <v>399</v>
      </c>
      <c r="C143" s="38" t="s">
        <v>398</v>
      </c>
      <c r="D143" s="24" t="s">
        <v>400</v>
      </c>
      <c r="E143" s="39" t="s">
        <v>401</v>
      </c>
      <c r="F143" s="40" t="s">
        <v>389</v>
      </c>
      <c r="G143" s="758">
        <v>24</v>
      </c>
      <c r="H143" s="745"/>
      <c r="I143" s="103">
        <f>VLOOKUP($E143,HiLow!$E$17:$Q$319,I$1,FALSE)</f>
        <v>201.98</v>
      </c>
      <c r="J143" s="103">
        <f>VLOOKUP($E143,HiLow!$E$17:$Q$319,J$1,FALSE)</f>
        <v>11.810000000000002</v>
      </c>
      <c r="K143" s="729">
        <f>VLOOKUP($E143,HiLow!$E$17:$Q$319,K$1,FALSE)</f>
        <v>1.0620000000000001</v>
      </c>
      <c r="L143" s="88">
        <f>VLOOKUP($E143,HiLow!$E$17:$Q$319,L$1,FALSE)</f>
        <v>14026.49</v>
      </c>
      <c r="M143" s="736">
        <f>VLOOKUP($E143,HiLow!$E$17:$Q$319,M$1,FALSE)</f>
        <v>0.36809999999999998</v>
      </c>
      <c r="N143" s="736">
        <f>VLOOKUP($E143,HiLow!$E$17:$Q$319,N$1,FALSE)</f>
        <v>2.0199999999999999E-2</v>
      </c>
      <c r="O143" s="88">
        <f>VLOOKUP($E143,HiLow!$E$17:$Q$319,O$1,FALSE)</f>
        <v>283.33999999999997</v>
      </c>
      <c r="P143" s="103">
        <f>VLOOKUP($E143,HiLow!$E$17:$Q$319,P$1,FALSE)</f>
        <v>14632.73</v>
      </c>
      <c r="Q143" s="88">
        <f>VLOOKUP($E143,HiLow!$E$17:$Q$319,Q$1,FALSE)</f>
        <v>14916.07</v>
      </c>
    </row>
    <row r="144" spans="1:17" x14ac:dyDescent="0.2">
      <c r="A144" s="22" t="s">
        <v>402</v>
      </c>
      <c r="B144" s="37" t="s">
        <v>403</v>
      </c>
      <c r="C144" s="38" t="s">
        <v>402</v>
      </c>
      <c r="D144" s="24" t="s">
        <v>403</v>
      </c>
      <c r="E144" s="39" t="s">
        <v>404</v>
      </c>
      <c r="F144" s="40" t="s">
        <v>405</v>
      </c>
      <c r="G144" s="758">
        <v>25</v>
      </c>
      <c r="H144" s="745"/>
      <c r="I144" s="103">
        <f>VLOOKUP($E144,HiLow!$E$17:$Q$319,I$1,FALSE)</f>
        <v>30.42</v>
      </c>
      <c r="J144" s="103">
        <f>VLOOKUP($E144,HiLow!$E$17:$Q$319,J$1,FALSE)</f>
        <v>0</v>
      </c>
      <c r="K144" s="729">
        <f>VLOOKUP($E144,HiLow!$E$17:$Q$319,K$1,FALSE)</f>
        <v>1</v>
      </c>
      <c r="L144" s="88">
        <f>VLOOKUP($E144,HiLow!$E$17:$Q$319,L$1,FALSE)</f>
        <v>15858.15</v>
      </c>
      <c r="M144" s="736">
        <f>VLOOKUP($E144,HiLow!$E$17:$Q$319,M$1,FALSE)</f>
        <v>0.21010000000000001</v>
      </c>
      <c r="N144" s="736">
        <f>VLOOKUP($E144,HiLow!$E$17:$Q$319,N$1,FALSE)</f>
        <v>1.1599999999999999E-2</v>
      </c>
      <c r="O144" s="88">
        <f>VLOOKUP($E144,HiLow!$E$17:$Q$319,O$1,FALSE)</f>
        <v>183.95</v>
      </c>
      <c r="P144" s="103">
        <f>VLOOKUP($E144,HiLow!$E$17:$Q$319,P$1,FALSE)</f>
        <v>16977.25</v>
      </c>
      <c r="Q144" s="88">
        <f>VLOOKUP($E144,HiLow!$E$17:$Q$319,Q$1,FALSE)</f>
        <v>17161.2</v>
      </c>
    </row>
    <row r="145" spans="1:17" x14ac:dyDescent="0.2">
      <c r="A145" s="22" t="s">
        <v>406</v>
      </c>
      <c r="B145" s="37" t="s">
        <v>407</v>
      </c>
      <c r="C145" s="38" t="s">
        <v>406</v>
      </c>
      <c r="D145" s="24" t="s">
        <v>407</v>
      </c>
      <c r="E145" s="39" t="s">
        <v>408</v>
      </c>
      <c r="F145" s="40" t="s">
        <v>405</v>
      </c>
      <c r="G145" s="758">
        <v>25</v>
      </c>
      <c r="H145" s="745"/>
      <c r="I145" s="103">
        <f>VLOOKUP($E145,HiLow!$E$17:$Q$319,I$1,FALSE)</f>
        <v>342.92</v>
      </c>
      <c r="J145" s="103">
        <f>VLOOKUP($E145,HiLow!$E$17:$Q$319,J$1,FALSE)</f>
        <v>9.9999999999909051E-3</v>
      </c>
      <c r="K145" s="729">
        <f>VLOOKUP($E145,HiLow!$E$17:$Q$319,K$1,FALSE)</f>
        <v>1</v>
      </c>
      <c r="L145" s="88">
        <f>VLOOKUP($E145,HiLow!$E$17:$Q$319,L$1,FALSE)</f>
        <v>13356.6</v>
      </c>
      <c r="M145" s="736">
        <f>VLOOKUP($E145,HiLow!$E$17:$Q$319,M$1,FALSE)</f>
        <v>0.43669999999999998</v>
      </c>
      <c r="N145" s="736">
        <f>VLOOKUP($E145,HiLow!$E$17:$Q$319,N$1,FALSE)</f>
        <v>2.4E-2</v>
      </c>
      <c r="O145" s="88">
        <f>VLOOKUP($E145,HiLow!$E$17:$Q$319,O$1,FALSE)</f>
        <v>320.56</v>
      </c>
      <c r="P145" s="103">
        <f>VLOOKUP($E145,HiLow!$E$17:$Q$319,P$1,FALSE)</f>
        <v>13375.67</v>
      </c>
      <c r="Q145" s="88">
        <f>VLOOKUP($E145,HiLow!$E$17:$Q$319,Q$1,FALSE)</f>
        <v>13696.23</v>
      </c>
    </row>
    <row r="146" spans="1:17" x14ac:dyDescent="0.2">
      <c r="A146" s="22" t="s">
        <v>409</v>
      </c>
      <c r="B146" s="37" t="s">
        <v>410</v>
      </c>
      <c r="C146" s="38" t="s">
        <v>409</v>
      </c>
      <c r="D146" s="24" t="s">
        <v>410</v>
      </c>
      <c r="E146" s="39" t="s">
        <v>411</v>
      </c>
      <c r="F146" s="40" t="s">
        <v>405</v>
      </c>
      <c r="G146" s="758">
        <v>25</v>
      </c>
      <c r="H146" s="745"/>
      <c r="I146" s="103">
        <f>VLOOKUP($E146,HiLow!$E$17:$Q$319,I$1,FALSE)</f>
        <v>116.31</v>
      </c>
      <c r="J146" s="103">
        <f>VLOOKUP($E146,HiLow!$E$17:$Q$319,J$1,FALSE)</f>
        <v>0</v>
      </c>
      <c r="K146" s="729">
        <f>VLOOKUP($E146,HiLow!$E$17:$Q$319,K$1,FALSE)</f>
        <v>1</v>
      </c>
      <c r="L146" s="88">
        <f>VLOOKUP($E146,HiLow!$E$17:$Q$319,L$1,FALSE)</f>
        <v>16658.399999999998</v>
      </c>
      <c r="M146" s="736">
        <f>VLOOKUP($E146,HiLow!$E$17:$Q$319,M$1,FALSE)</f>
        <v>0.15190000000000001</v>
      </c>
      <c r="N146" s="736">
        <f>VLOOKUP($E146,HiLow!$E$17:$Q$319,N$1,FALSE)</f>
        <v>8.3999999999999995E-3</v>
      </c>
      <c r="O146" s="88">
        <f>VLOOKUP($E146,HiLow!$E$17:$Q$319,O$1,FALSE)</f>
        <v>139.93</v>
      </c>
      <c r="P146" s="103">
        <f>VLOOKUP($E146,HiLow!$E$17:$Q$319,P$1,FALSE)</f>
        <v>16756.189999999999</v>
      </c>
      <c r="Q146" s="88">
        <f>VLOOKUP($E146,HiLow!$E$17:$Q$319,Q$1,FALSE)</f>
        <v>16896.12</v>
      </c>
    </row>
    <row r="147" spans="1:17" x14ac:dyDescent="0.2">
      <c r="A147" s="22" t="s">
        <v>412</v>
      </c>
      <c r="B147" s="37" t="s">
        <v>413</v>
      </c>
      <c r="C147" s="38" t="s">
        <v>412</v>
      </c>
      <c r="D147" s="24" t="s">
        <v>413</v>
      </c>
      <c r="E147" s="39" t="s">
        <v>414</v>
      </c>
      <c r="F147" s="40" t="s">
        <v>405</v>
      </c>
      <c r="G147" s="758">
        <v>25</v>
      </c>
      <c r="H147" s="745"/>
      <c r="I147" s="103">
        <f>VLOOKUP($E147,HiLow!$E$17:$Q$319,I$1,FALSE)</f>
        <v>224.86</v>
      </c>
      <c r="J147" s="103">
        <f>VLOOKUP($E147,HiLow!$E$17:$Q$319,J$1,FALSE)</f>
        <v>-1.999999999998181E-2</v>
      </c>
      <c r="K147" s="729">
        <f>VLOOKUP($E147,HiLow!$E$17:$Q$319,K$1,FALSE)</f>
        <v>1</v>
      </c>
      <c r="L147" s="88">
        <f>VLOOKUP($E147,HiLow!$E$17:$Q$319,L$1,FALSE)</f>
        <v>14012.34</v>
      </c>
      <c r="M147" s="736">
        <f>VLOOKUP($E147,HiLow!$E$17:$Q$319,M$1,FALSE)</f>
        <v>0.3695</v>
      </c>
      <c r="N147" s="736">
        <f>VLOOKUP($E147,HiLow!$E$17:$Q$319,N$1,FALSE)</f>
        <v>2.0299999999999999E-2</v>
      </c>
      <c r="O147" s="88">
        <f>VLOOKUP($E147,HiLow!$E$17:$Q$319,O$1,FALSE)</f>
        <v>284.45</v>
      </c>
      <c r="P147" s="103">
        <f>VLOOKUP($E147,HiLow!$E$17:$Q$319,P$1,FALSE)</f>
        <v>14141.67</v>
      </c>
      <c r="Q147" s="88">
        <f>VLOOKUP($E147,HiLow!$E$17:$Q$319,Q$1,FALSE)</f>
        <v>14426.12</v>
      </c>
    </row>
    <row r="148" spans="1:17" x14ac:dyDescent="0.2">
      <c r="A148" s="22" t="s">
        <v>415</v>
      </c>
      <c r="B148" s="37" t="s">
        <v>416</v>
      </c>
      <c r="C148" s="38" t="s">
        <v>415</v>
      </c>
      <c r="D148" s="24" t="s">
        <v>416</v>
      </c>
      <c r="E148" s="39" t="s">
        <v>417</v>
      </c>
      <c r="F148" s="40" t="s">
        <v>405</v>
      </c>
      <c r="G148" s="758">
        <v>25</v>
      </c>
      <c r="H148" s="745"/>
      <c r="I148" s="103">
        <f>VLOOKUP($E148,HiLow!$E$17:$Q$319,I$1,FALSE)</f>
        <v>239.63</v>
      </c>
      <c r="J148" s="103">
        <f>VLOOKUP($E148,HiLow!$E$17:$Q$319,J$1,FALSE)</f>
        <v>-2.0000000000010232E-2</v>
      </c>
      <c r="K148" s="729">
        <f>VLOOKUP($E148,HiLow!$E$17:$Q$319,K$1,FALSE)</f>
        <v>1</v>
      </c>
      <c r="L148" s="88">
        <f>VLOOKUP($E148,HiLow!$E$17:$Q$319,L$1,FALSE)</f>
        <v>13569.92</v>
      </c>
      <c r="M148" s="736">
        <f>VLOOKUP($E148,HiLow!$E$17:$Q$319,M$1,FALSE)</f>
        <v>0.41410000000000002</v>
      </c>
      <c r="N148" s="736">
        <f>VLOOKUP($E148,HiLow!$E$17:$Q$319,N$1,FALSE)</f>
        <v>2.2800000000000001E-2</v>
      </c>
      <c r="O148" s="88">
        <f>VLOOKUP($E148,HiLow!$E$17:$Q$319,O$1,FALSE)</f>
        <v>309.39</v>
      </c>
      <c r="P148" s="103">
        <f>VLOOKUP($E148,HiLow!$E$17:$Q$319,P$1,FALSE)</f>
        <v>13651.26</v>
      </c>
      <c r="Q148" s="88">
        <f>VLOOKUP($E148,HiLow!$E$17:$Q$319,Q$1,FALSE)</f>
        <v>13960.65</v>
      </c>
    </row>
    <row r="149" spans="1:17" x14ac:dyDescent="0.2">
      <c r="A149" s="22" t="s">
        <v>418</v>
      </c>
      <c r="B149" s="37" t="s">
        <v>419</v>
      </c>
      <c r="C149" s="38" t="s">
        <v>418</v>
      </c>
      <c r="D149" s="24" t="s">
        <v>419</v>
      </c>
      <c r="E149" s="39" t="s">
        <v>420</v>
      </c>
      <c r="F149" s="40" t="s">
        <v>405</v>
      </c>
      <c r="G149" s="758">
        <v>25</v>
      </c>
      <c r="H149" s="745"/>
      <c r="I149" s="103">
        <f>VLOOKUP($E149,HiLow!$E$17:$Q$319,I$1,FALSE)</f>
        <v>48.66</v>
      </c>
      <c r="J149" s="103">
        <f>VLOOKUP($E149,HiLow!$E$17:$Q$319,J$1,FALSE)</f>
        <v>0.9199999999999946</v>
      </c>
      <c r="K149" s="729">
        <f>VLOOKUP($E149,HiLow!$E$17:$Q$319,K$1,FALSE)</f>
        <v>1.0189999999999999</v>
      </c>
      <c r="L149" s="88">
        <f>VLOOKUP($E149,HiLow!$E$17:$Q$319,L$1,FALSE)</f>
        <v>16038.31</v>
      </c>
      <c r="M149" s="736">
        <f>VLOOKUP($E149,HiLow!$E$17:$Q$319,M$1,FALSE)</f>
        <v>0.19650000000000001</v>
      </c>
      <c r="N149" s="736">
        <f>VLOOKUP($E149,HiLow!$E$17:$Q$319,N$1,FALSE)</f>
        <v>1.0800000000000001E-2</v>
      </c>
      <c r="O149" s="88">
        <f>VLOOKUP($E149,HiLow!$E$17:$Q$319,O$1,FALSE)</f>
        <v>173.21</v>
      </c>
      <c r="P149" s="103">
        <f>VLOOKUP($E149,HiLow!$E$17:$Q$319,P$1,FALSE)</f>
        <v>16128.24</v>
      </c>
      <c r="Q149" s="88">
        <f>VLOOKUP($E149,HiLow!$E$17:$Q$319,Q$1,FALSE)</f>
        <v>16301.45</v>
      </c>
    </row>
    <row r="150" spans="1:17" x14ac:dyDescent="0.2">
      <c r="A150" s="42" t="s">
        <v>421</v>
      </c>
      <c r="B150" s="43" t="s">
        <v>422</v>
      </c>
      <c r="C150" s="44" t="s">
        <v>421</v>
      </c>
      <c r="D150" s="45" t="s">
        <v>422</v>
      </c>
      <c r="E150" s="46" t="s">
        <v>423</v>
      </c>
      <c r="F150" s="47" t="s">
        <v>405</v>
      </c>
      <c r="G150" s="760">
        <v>25</v>
      </c>
      <c r="H150" s="745"/>
      <c r="I150" s="104">
        <f>VLOOKUP($E150,HiLow!$E$17:$Q$319,I$1,FALSE)</f>
        <v>854.01</v>
      </c>
      <c r="J150" s="104">
        <f>VLOOKUP($E150,HiLow!$E$17:$Q$319,J$1,FALSE)</f>
        <v>1.0400000000000773</v>
      </c>
      <c r="K150" s="731">
        <f>VLOOKUP($E150,HiLow!$E$17:$Q$319,K$1,FALSE)</f>
        <v>1.0009999999999999</v>
      </c>
      <c r="L150" s="89">
        <f>VLOOKUP($E150,HiLow!$E$17:$Q$319,L$1,FALSE)</f>
        <v>15415.619999999999</v>
      </c>
      <c r="M150" s="737">
        <f>VLOOKUP($E150,HiLow!$E$17:$Q$319,M$1,FALSE)</f>
        <v>0.24479999999999999</v>
      </c>
      <c r="N150" s="737">
        <f>VLOOKUP($E150,HiLow!$E$17:$Q$319,N$1,FALSE)</f>
        <v>1.35E-2</v>
      </c>
      <c r="O150" s="89">
        <f>VLOOKUP($E150,HiLow!$E$17:$Q$319,O$1,FALSE)</f>
        <v>208.11</v>
      </c>
      <c r="P150" s="104">
        <f>VLOOKUP($E150,HiLow!$E$17:$Q$319,P$1,FALSE)</f>
        <v>14792.81</v>
      </c>
      <c r="Q150" s="89">
        <f>VLOOKUP($E150,HiLow!$E$17:$Q$319,Q$1,FALSE)</f>
        <v>15000.92</v>
      </c>
    </row>
    <row r="151" spans="1:17" x14ac:dyDescent="0.2">
      <c r="A151" s="22" t="s">
        <v>424</v>
      </c>
      <c r="B151" s="37" t="s">
        <v>425</v>
      </c>
      <c r="C151" s="38" t="s">
        <v>424</v>
      </c>
      <c r="D151" s="24" t="s">
        <v>425</v>
      </c>
      <c r="E151" s="39" t="s">
        <v>426</v>
      </c>
      <c r="F151" s="40" t="s">
        <v>405</v>
      </c>
      <c r="G151" s="758">
        <v>26</v>
      </c>
      <c r="H151" s="745"/>
      <c r="I151" s="103">
        <f>VLOOKUP($E151,HiLow!$E$17:$Q$319,I$1,FALSE)</f>
        <v>123.35</v>
      </c>
      <c r="J151" s="103">
        <f>VLOOKUP($E151,HiLow!$E$17:$Q$319,J$1,FALSE)</f>
        <v>0</v>
      </c>
      <c r="K151" s="729">
        <f>VLOOKUP($E151,HiLow!$E$17:$Q$319,K$1,FALSE)</f>
        <v>1</v>
      </c>
      <c r="L151" s="88">
        <f>VLOOKUP($E151,HiLow!$E$17:$Q$319,L$1,FALSE)</f>
        <v>16650.18</v>
      </c>
      <c r="M151" s="736">
        <f>VLOOKUP($E151,HiLow!$E$17:$Q$319,M$1,FALSE)</f>
        <v>0.1525</v>
      </c>
      <c r="N151" s="736">
        <f>VLOOKUP($E151,HiLow!$E$17:$Q$319,N$1,FALSE)</f>
        <v>8.3999999999999995E-3</v>
      </c>
      <c r="O151" s="88">
        <f>VLOOKUP($E151,HiLow!$E$17:$Q$319,O$1,FALSE)</f>
        <v>139.86000000000001</v>
      </c>
      <c r="P151" s="103">
        <f>VLOOKUP($E151,HiLow!$E$17:$Q$319,P$1,FALSE)</f>
        <v>16650.18</v>
      </c>
      <c r="Q151" s="88">
        <f>VLOOKUP($E151,HiLow!$E$17:$Q$319,Q$1,FALSE)</f>
        <v>16790.04</v>
      </c>
    </row>
    <row r="152" spans="1:17" x14ac:dyDescent="0.2">
      <c r="A152" s="22" t="s">
        <v>427</v>
      </c>
      <c r="B152" s="37" t="s">
        <v>428</v>
      </c>
      <c r="C152" s="38" t="s">
        <v>427</v>
      </c>
      <c r="D152" s="24" t="s">
        <v>428</v>
      </c>
      <c r="E152" s="39" t="s">
        <v>429</v>
      </c>
      <c r="F152" s="40" t="s">
        <v>405</v>
      </c>
      <c r="G152" s="758">
        <v>26</v>
      </c>
      <c r="H152" s="745"/>
      <c r="I152" s="103">
        <f>VLOOKUP($E152,HiLow!$E$17:$Q$319,I$1,FALSE)</f>
        <v>761.69</v>
      </c>
      <c r="J152" s="103">
        <f>VLOOKUP($E152,HiLow!$E$17:$Q$319,J$1,FALSE)</f>
        <v>0</v>
      </c>
      <c r="K152" s="729">
        <f>VLOOKUP($E152,HiLow!$E$17:$Q$319,K$1,FALSE)</f>
        <v>1</v>
      </c>
      <c r="L152" s="88">
        <f>VLOOKUP($E152,HiLow!$E$17:$Q$319,L$1,FALSE)</f>
        <v>13412.62</v>
      </c>
      <c r="M152" s="736">
        <f>VLOOKUP($E152,HiLow!$E$17:$Q$319,M$1,FALSE)</f>
        <v>0.43070000000000003</v>
      </c>
      <c r="N152" s="736">
        <f>VLOOKUP($E152,HiLow!$E$17:$Q$319,N$1,FALSE)</f>
        <v>2.3699999999999999E-2</v>
      </c>
      <c r="O152" s="88">
        <f>VLOOKUP($E152,HiLow!$E$17:$Q$319,O$1,FALSE)</f>
        <v>317.88</v>
      </c>
      <c r="P152" s="103">
        <f>VLOOKUP($E152,HiLow!$E$17:$Q$319,P$1,FALSE)</f>
        <v>13724.35</v>
      </c>
      <c r="Q152" s="88">
        <f>VLOOKUP($E152,HiLow!$E$17:$Q$319,Q$1,FALSE)</f>
        <v>14042.23</v>
      </c>
    </row>
    <row r="153" spans="1:17" x14ac:dyDescent="0.2">
      <c r="A153" s="22" t="s">
        <v>430</v>
      </c>
      <c r="B153" s="37" t="s">
        <v>431</v>
      </c>
      <c r="C153" s="38" t="s">
        <v>430</v>
      </c>
      <c r="D153" s="24" t="s">
        <v>431</v>
      </c>
      <c r="E153" s="39" t="s">
        <v>432</v>
      </c>
      <c r="F153" s="40" t="s">
        <v>405</v>
      </c>
      <c r="G153" s="758">
        <v>26</v>
      </c>
      <c r="H153" s="745"/>
      <c r="I153" s="103">
        <f>VLOOKUP($E153,HiLow!$E$17:$Q$319,I$1,FALSE)</f>
        <v>703.13</v>
      </c>
      <c r="J153" s="103">
        <f>VLOOKUP($E153,HiLow!$E$17:$Q$319,J$1,FALSE)</f>
        <v>0</v>
      </c>
      <c r="K153" s="729">
        <f>VLOOKUP($E153,HiLow!$E$17:$Q$319,K$1,FALSE)</f>
        <v>1</v>
      </c>
      <c r="L153" s="88">
        <f>VLOOKUP($E153,HiLow!$E$17:$Q$319,L$1,FALSE)</f>
        <v>14040.39</v>
      </c>
      <c r="M153" s="736">
        <f>VLOOKUP($E153,HiLow!$E$17:$Q$319,M$1,FALSE)</f>
        <v>0.36670000000000003</v>
      </c>
      <c r="N153" s="736">
        <f>VLOOKUP($E153,HiLow!$E$17:$Q$319,N$1,FALSE)</f>
        <v>2.0199999999999999E-2</v>
      </c>
      <c r="O153" s="88">
        <f>VLOOKUP($E153,HiLow!$E$17:$Q$319,O$1,FALSE)</f>
        <v>283.62</v>
      </c>
      <c r="P153" s="103">
        <f>VLOOKUP($E153,HiLow!$E$17:$Q$319,P$1,FALSE)</f>
        <v>14306.64</v>
      </c>
      <c r="Q153" s="88">
        <f>VLOOKUP($E153,HiLow!$E$17:$Q$319,Q$1,FALSE)</f>
        <v>14590.26</v>
      </c>
    </row>
    <row r="154" spans="1:17" x14ac:dyDescent="0.2">
      <c r="A154" s="22" t="s">
        <v>433</v>
      </c>
      <c r="B154" s="37" t="s">
        <v>434</v>
      </c>
      <c r="C154" s="38" t="s">
        <v>433</v>
      </c>
      <c r="D154" s="24" t="s">
        <v>435</v>
      </c>
      <c r="E154" s="39" t="s">
        <v>436</v>
      </c>
      <c r="F154" s="40" t="s">
        <v>437</v>
      </c>
      <c r="G154" s="758">
        <v>27</v>
      </c>
      <c r="H154" s="745"/>
      <c r="I154" s="103">
        <f>VLOOKUP($E154,HiLow!$E$17:$Q$319,I$1,FALSE)</f>
        <v>224.08</v>
      </c>
      <c r="J154" s="103">
        <f>VLOOKUP($E154,HiLow!$E$17:$Q$319,J$1,FALSE)</f>
        <v>-1.999999999998181E-2</v>
      </c>
      <c r="K154" s="729">
        <f>VLOOKUP($E154,HiLow!$E$17:$Q$319,K$1,FALSE)</f>
        <v>1</v>
      </c>
      <c r="L154" s="88">
        <f>VLOOKUP($E154,HiLow!$E$17:$Q$319,L$1,FALSE)</f>
        <v>12771.429999999998</v>
      </c>
      <c r="M154" s="736">
        <f>VLOOKUP($E154,HiLow!$E$17:$Q$319,M$1,FALSE)</f>
        <v>0.50249999999999995</v>
      </c>
      <c r="N154" s="736">
        <f>VLOOKUP($E154,HiLow!$E$17:$Q$319,N$1,FALSE)</f>
        <v>2.76E-2</v>
      </c>
      <c r="O154" s="88">
        <f>VLOOKUP($E154,HiLow!$E$17:$Q$319,O$1,FALSE)</f>
        <v>352.49</v>
      </c>
      <c r="P154" s="103">
        <f>VLOOKUP($E154,HiLow!$E$17:$Q$319,P$1,FALSE)</f>
        <v>13839.63</v>
      </c>
      <c r="Q154" s="88">
        <f>VLOOKUP($E154,HiLow!$E$17:$Q$319,Q$1,FALSE)</f>
        <v>14192.12</v>
      </c>
    </row>
    <row r="155" spans="1:17" x14ac:dyDescent="0.2">
      <c r="A155" s="22" t="s">
        <v>438</v>
      </c>
      <c r="B155" s="37" t="s">
        <v>439</v>
      </c>
      <c r="C155" s="38" t="s">
        <v>438</v>
      </c>
      <c r="D155" s="24" t="s">
        <v>439</v>
      </c>
      <c r="E155" s="59" t="s">
        <v>440</v>
      </c>
      <c r="F155" s="40" t="s">
        <v>437</v>
      </c>
      <c r="G155" s="758">
        <v>27</v>
      </c>
      <c r="H155" s="745">
        <v>2</v>
      </c>
      <c r="I155" s="103">
        <f>VLOOKUP($E155,HiLow!$E$17:$Q$319,I$1,FALSE)</f>
        <v>0</v>
      </c>
      <c r="J155" s="103">
        <f>VLOOKUP($E155,HiLow!$E$17:$Q$319,J$1,FALSE)</f>
        <v>0</v>
      </c>
      <c r="K155" s="729">
        <f>VLOOKUP($E155,HiLow!$E$17:$Q$319,K$1,FALSE)</f>
        <v>0</v>
      </c>
      <c r="L155" s="88">
        <f>VLOOKUP($E155,HiLow!$E$17:$Q$319,L$1,FALSE)</f>
        <v>0</v>
      </c>
      <c r="M155" s="736">
        <f>VLOOKUP($E155,HiLow!$E$17:$Q$319,M$1,FALSE)</f>
        <v>0</v>
      </c>
      <c r="N155" s="736">
        <f>VLOOKUP($E155,HiLow!$E$17:$Q$319,N$1,FALSE)</f>
        <v>0</v>
      </c>
      <c r="O155" s="88">
        <f>VLOOKUP($E155,HiLow!$E$17:$Q$319,O$1,FALSE)</f>
        <v>0</v>
      </c>
      <c r="P155" s="103">
        <f>VLOOKUP($E155,HiLow!$E$17:$Q$319,P$1,FALSE)</f>
        <v>0</v>
      </c>
      <c r="Q155" s="88">
        <f>VLOOKUP($E155,HiLow!$E$17:$Q$319,Q$1,FALSE)</f>
        <v>0</v>
      </c>
    </row>
    <row r="156" spans="1:17" x14ac:dyDescent="0.2">
      <c r="A156" s="22" t="s">
        <v>441</v>
      </c>
      <c r="B156" s="37" t="s">
        <v>442</v>
      </c>
      <c r="C156" s="38" t="s">
        <v>441</v>
      </c>
      <c r="D156" s="24" t="s">
        <v>442</v>
      </c>
      <c r="E156" s="39" t="s">
        <v>443</v>
      </c>
      <c r="F156" s="40" t="s">
        <v>437</v>
      </c>
      <c r="G156" s="758">
        <v>27</v>
      </c>
      <c r="H156" s="745"/>
      <c r="I156" s="103">
        <f>VLOOKUP($E156,HiLow!$E$17:$Q$319,I$1,FALSE)</f>
        <v>125.04</v>
      </c>
      <c r="J156" s="103">
        <f>VLOOKUP($E156,HiLow!$E$17:$Q$319,J$1,FALSE)</f>
        <v>-9.9999999999909051E-3</v>
      </c>
      <c r="K156" s="729">
        <f>VLOOKUP($E156,HiLow!$E$17:$Q$319,K$1,FALSE)</f>
        <v>1</v>
      </c>
      <c r="L156" s="88">
        <f>VLOOKUP($E156,HiLow!$E$17:$Q$319,L$1,FALSE)</f>
        <v>13353.02</v>
      </c>
      <c r="M156" s="736">
        <f>VLOOKUP($E156,HiLow!$E$17:$Q$319,M$1,FALSE)</f>
        <v>0.43709999999999999</v>
      </c>
      <c r="N156" s="736">
        <f>VLOOKUP($E156,HiLow!$E$17:$Q$319,N$1,FALSE)</f>
        <v>2.4E-2</v>
      </c>
      <c r="O156" s="88">
        <f>VLOOKUP($E156,HiLow!$E$17:$Q$319,O$1,FALSE)</f>
        <v>320.47000000000003</v>
      </c>
      <c r="P156" s="103">
        <f>VLOOKUP($E156,HiLow!$E$17:$Q$319,P$1,FALSE)</f>
        <v>13353.02</v>
      </c>
      <c r="Q156" s="88">
        <f>VLOOKUP($E156,HiLow!$E$17:$Q$319,Q$1,FALSE)</f>
        <v>13673.49</v>
      </c>
    </row>
    <row r="157" spans="1:17" x14ac:dyDescent="0.2">
      <c r="A157" s="22" t="s">
        <v>444</v>
      </c>
      <c r="B157" s="37" t="s">
        <v>445</v>
      </c>
      <c r="C157" s="38" t="s">
        <v>444</v>
      </c>
      <c r="D157" s="24" t="s">
        <v>445</v>
      </c>
      <c r="E157" s="39" t="s">
        <v>446</v>
      </c>
      <c r="F157" s="40" t="s">
        <v>437</v>
      </c>
      <c r="G157" s="758">
        <v>27</v>
      </c>
      <c r="H157" s="745"/>
      <c r="I157" s="103">
        <f>VLOOKUP($E157,HiLow!$E$17:$Q$319,I$1,FALSE)</f>
        <v>400.04</v>
      </c>
      <c r="J157" s="103">
        <f>VLOOKUP($E157,HiLow!$E$17:$Q$319,J$1,FALSE)</f>
        <v>0</v>
      </c>
      <c r="K157" s="729">
        <f>VLOOKUP($E157,HiLow!$E$17:$Q$319,K$1,FALSE)</f>
        <v>1</v>
      </c>
      <c r="L157" s="88">
        <f>VLOOKUP($E157,HiLow!$E$17:$Q$319,L$1,FALSE)</f>
        <v>16935.460000000003</v>
      </c>
      <c r="M157" s="736">
        <f>VLOOKUP($E157,HiLow!$E$17:$Q$319,M$1,FALSE)</f>
        <v>0.1331</v>
      </c>
      <c r="N157" s="736">
        <f>VLOOKUP($E157,HiLow!$E$17:$Q$319,N$1,FALSE)</f>
        <v>7.3000000000000001E-3</v>
      </c>
      <c r="O157" s="88">
        <f>VLOOKUP($E157,HiLow!$E$17:$Q$319,O$1,FALSE)</f>
        <v>123.63</v>
      </c>
      <c r="P157" s="103">
        <f>VLOOKUP($E157,HiLow!$E$17:$Q$319,P$1,FALSE)</f>
        <v>18213.580000000002</v>
      </c>
      <c r="Q157" s="88">
        <f>VLOOKUP($E157,HiLow!$E$17:$Q$319,Q$1,FALSE)</f>
        <v>18337.21</v>
      </c>
    </row>
    <row r="158" spans="1:17" x14ac:dyDescent="0.2">
      <c r="A158" s="22" t="s">
        <v>447</v>
      </c>
      <c r="B158" s="37" t="s">
        <v>448</v>
      </c>
      <c r="C158" s="58" t="s">
        <v>447</v>
      </c>
      <c r="D158" s="24" t="s">
        <v>448</v>
      </c>
      <c r="E158" s="59" t="s">
        <v>449</v>
      </c>
      <c r="F158" s="40" t="s">
        <v>437</v>
      </c>
      <c r="G158" s="758">
        <v>27</v>
      </c>
      <c r="H158" s="745">
        <v>2</v>
      </c>
      <c r="I158" s="103">
        <f>VLOOKUP($E158,HiLow!$E$17:$Q$319,I$1,FALSE)</f>
        <v>0</v>
      </c>
      <c r="J158" s="103">
        <f>VLOOKUP($E158,HiLow!$E$17:$Q$319,J$1,FALSE)</f>
        <v>0</v>
      </c>
      <c r="K158" s="729">
        <f>VLOOKUP($E158,HiLow!$E$17:$Q$319,K$1,FALSE)</f>
        <v>0</v>
      </c>
      <c r="L158" s="88">
        <f>VLOOKUP($E158,HiLow!$E$17:$Q$319,L$1,FALSE)</f>
        <v>0</v>
      </c>
      <c r="M158" s="736">
        <f>VLOOKUP($E158,HiLow!$E$17:$Q$319,M$1,FALSE)</f>
        <v>0</v>
      </c>
      <c r="N158" s="736">
        <f>VLOOKUP($E158,HiLow!$E$17:$Q$319,N$1,FALSE)</f>
        <v>0</v>
      </c>
      <c r="O158" s="88">
        <f>VLOOKUP($E158,HiLow!$E$17:$Q$319,O$1,FALSE)</f>
        <v>0</v>
      </c>
      <c r="P158" s="103">
        <f>VLOOKUP($E158,HiLow!$E$17:$Q$319,P$1,FALSE)</f>
        <v>0</v>
      </c>
      <c r="Q158" s="88">
        <f>VLOOKUP($E158,HiLow!$E$17:$Q$319,Q$1,FALSE)</f>
        <v>0</v>
      </c>
    </row>
    <row r="159" spans="1:17" x14ac:dyDescent="0.2">
      <c r="A159" s="42" t="s">
        <v>450</v>
      </c>
      <c r="B159" s="43" t="s">
        <v>451</v>
      </c>
      <c r="C159" s="44" t="s">
        <v>450</v>
      </c>
      <c r="D159" s="45" t="s">
        <v>451</v>
      </c>
      <c r="E159" s="46" t="s">
        <v>452</v>
      </c>
      <c r="F159" s="47" t="s">
        <v>437</v>
      </c>
      <c r="G159" s="760">
        <v>27</v>
      </c>
      <c r="H159" s="745"/>
      <c r="I159" s="104">
        <f>VLOOKUP($E159,HiLow!$E$17:$Q$319,I$1,FALSE)</f>
        <v>344.74</v>
      </c>
      <c r="J159" s="104">
        <f>VLOOKUP($E159,HiLow!$E$17:$Q$319,J$1,FALSE)</f>
        <v>3.0000000000029559E-2</v>
      </c>
      <c r="K159" s="731">
        <f>VLOOKUP($E159,HiLow!$E$17:$Q$319,K$1,FALSE)</f>
        <v>1</v>
      </c>
      <c r="L159" s="89">
        <f>VLOOKUP($E159,HiLow!$E$17:$Q$319,L$1,FALSE)</f>
        <v>15082.63</v>
      </c>
      <c r="M159" s="737">
        <f>VLOOKUP($E159,HiLow!$E$17:$Q$319,M$1,FALSE)</f>
        <v>0.27229999999999999</v>
      </c>
      <c r="N159" s="737">
        <f>VLOOKUP($E159,HiLow!$E$17:$Q$319,N$1,FALSE)</f>
        <v>1.4999999999999999E-2</v>
      </c>
      <c r="O159" s="89">
        <f>VLOOKUP($E159,HiLow!$E$17:$Q$319,O$1,FALSE)</f>
        <v>226.24</v>
      </c>
      <c r="P159" s="104">
        <f>VLOOKUP($E159,HiLow!$E$17:$Q$319,P$1,FALSE)</f>
        <v>15089.89</v>
      </c>
      <c r="Q159" s="89">
        <f>VLOOKUP($E159,HiLow!$E$17:$Q$319,Q$1,FALSE)</f>
        <v>15316.13</v>
      </c>
    </row>
    <row r="160" spans="1:17" x14ac:dyDescent="0.2">
      <c r="A160" s="63" t="s">
        <v>453</v>
      </c>
      <c r="B160" s="64" t="s">
        <v>454</v>
      </c>
      <c r="C160" s="65" t="s">
        <v>453</v>
      </c>
      <c r="D160" s="66" t="s">
        <v>454</v>
      </c>
      <c r="E160" s="67" t="s">
        <v>455</v>
      </c>
      <c r="F160" s="68" t="s">
        <v>437</v>
      </c>
      <c r="G160" s="762">
        <v>27</v>
      </c>
      <c r="H160" s="745"/>
      <c r="I160" s="106">
        <f>VLOOKUP($E160,HiLow!$E$17:$Q$319,I$1,FALSE)</f>
        <v>345.82</v>
      </c>
      <c r="J160" s="106">
        <f>VLOOKUP($E160,HiLow!$E$17:$Q$319,J$1,FALSE)</f>
        <v>24.019999999999982</v>
      </c>
      <c r="K160" s="733">
        <f>VLOOKUP($E160,HiLow!$E$17:$Q$319,K$1,FALSE)</f>
        <v>1.075</v>
      </c>
      <c r="L160" s="91">
        <f>VLOOKUP($E160,HiLow!$E$17:$Q$319,L$1,FALSE)</f>
        <v>13451.29</v>
      </c>
      <c r="M160" s="739">
        <f>VLOOKUP($E160,HiLow!$E$17:$Q$319,M$1,FALSE)</f>
        <v>0.42659999999999998</v>
      </c>
      <c r="N160" s="739">
        <f>VLOOKUP($E160,HiLow!$E$17:$Q$319,N$1,FALSE)</f>
        <v>2.35E-2</v>
      </c>
      <c r="O160" s="91">
        <f>VLOOKUP($E160,HiLow!$E$17:$Q$319,O$1,FALSE)</f>
        <v>316.11</v>
      </c>
      <c r="P160" s="106">
        <f>VLOOKUP($E160,HiLow!$E$17:$Q$319,P$1,FALSE)</f>
        <v>13458.44</v>
      </c>
      <c r="Q160" s="91">
        <f>VLOOKUP($E160,HiLow!$E$17:$Q$319,Q$1,FALSE)</f>
        <v>13774.55</v>
      </c>
    </row>
    <row r="161" spans="1:17" x14ac:dyDescent="0.2">
      <c r="A161" s="22" t="s">
        <v>456</v>
      </c>
      <c r="B161" s="37" t="s">
        <v>457</v>
      </c>
      <c r="C161" s="38" t="s">
        <v>456</v>
      </c>
      <c r="D161" s="24" t="s">
        <v>457</v>
      </c>
      <c r="E161" s="39" t="s">
        <v>458</v>
      </c>
      <c r="F161" s="40" t="s">
        <v>437</v>
      </c>
      <c r="G161" s="758">
        <v>28</v>
      </c>
      <c r="H161" s="745"/>
      <c r="I161" s="103">
        <f>VLOOKUP($E161,HiLow!$E$17:$Q$319,I$1,FALSE)</f>
        <v>78.78</v>
      </c>
      <c r="J161" s="103">
        <f>VLOOKUP($E161,HiLow!$E$17:$Q$319,J$1,FALSE)</f>
        <v>0.10999999999999943</v>
      </c>
      <c r="K161" s="729">
        <f>VLOOKUP($E161,HiLow!$E$17:$Q$319,K$1,FALSE)</f>
        <v>1.0009999999999999</v>
      </c>
      <c r="L161" s="88">
        <f>VLOOKUP($E161,HiLow!$E$17:$Q$319,L$1,FALSE)</f>
        <v>13397.26</v>
      </c>
      <c r="M161" s="736">
        <f>VLOOKUP($E161,HiLow!$E$17:$Q$319,M$1,FALSE)</f>
        <v>0.43230000000000002</v>
      </c>
      <c r="N161" s="736">
        <f>VLOOKUP($E161,HiLow!$E$17:$Q$319,N$1,FALSE)</f>
        <v>2.3800000000000002E-2</v>
      </c>
      <c r="O161" s="88">
        <f>VLOOKUP($E161,HiLow!$E$17:$Q$319,O$1,FALSE)</f>
        <v>318.85000000000002</v>
      </c>
      <c r="P161" s="103">
        <f>VLOOKUP($E161,HiLow!$E$17:$Q$319,P$1,FALSE)</f>
        <v>13677.56</v>
      </c>
      <c r="Q161" s="88">
        <f>VLOOKUP($E161,HiLow!$E$17:$Q$319,Q$1,FALSE)</f>
        <v>13996.41</v>
      </c>
    </row>
    <row r="162" spans="1:17" x14ac:dyDescent="0.2">
      <c r="A162" s="22" t="s">
        <v>459</v>
      </c>
      <c r="B162" s="37" t="s">
        <v>460</v>
      </c>
      <c r="C162" s="38" t="s">
        <v>459</v>
      </c>
      <c r="D162" s="24" t="s">
        <v>460</v>
      </c>
      <c r="E162" s="39" t="s">
        <v>461</v>
      </c>
      <c r="F162" s="40" t="s">
        <v>437</v>
      </c>
      <c r="G162" s="758">
        <v>28</v>
      </c>
      <c r="H162" s="745"/>
      <c r="I162" s="103">
        <f>VLOOKUP($E162,HiLow!$E$17:$Q$319,I$1,FALSE)</f>
        <v>67.81</v>
      </c>
      <c r="J162" s="103">
        <f>VLOOKUP($E162,HiLow!$E$17:$Q$319,J$1,FALSE)</f>
        <v>9.4600000000000009</v>
      </c>
      <c r="K162" s="729">
        <f>VLOOKUP($E162,HiLow!$E$17:$Q$319,K$1,FALSE)</f>
        <v>1.1619999999999999</v>
      </c>
      <c r="L162" s="88">
        <f>VLOOKUP($E162,HiLow!$E$17:$Q$319,L$1,FALSE)</f>
        <v>13868.69</v>
      </c>
      <c r="M162" s="736">
        <f>VLOOKUP($E162,HiLow!$E$17:$Q$319,M$1,FALSE)</f>
        <v>0.38369999999999999</v>
      </c>
      <c r="N162" s="729" t="str">
        <f>VLOOKUP($E162,HiLow!$E$17:$Q$319,N$1,FALSE)</f>
        <v>phantoms ≥ 10%</v>
      </c>
      <c r="O162" s="88" t="str">
        <f>VLOOKUP($E162,HiLow!$E$17:$Q$319,O$1,FALSE)</f>
        <v>na</v>
      </c>
      <c r="P162" s="103">
        <f>VLOOKUP($E162,HiLow!$E$17:$Q$319,P$1,FALSE)</f>
        <v>13868.69</v>
      </c>
      <c r="Q162" s="88" t="str">
        <f>VLOOKUP($E162,HiLow!$E$17:$Q$319,Q$1,FALSE)</f>
        <v>na</v>
      </c>
    </row>
    <row r="163" spans="1:17" x14ac:dyDescent="0.2">
      <c r="A163" s="22" t="s">
        <v>462</v>
      </c>
      <c r="B163" s="37" t="s">
        <v>463</v>
      </c>
      <c r="C163" s="38" t="s">
        <v>462</v>
      </c>
      <c r="D163" s="24" t="s">
        <v>463</v>
      </c>
      <c r="E163" s="39" t="s">
        <v>464</v>
      </c>
      <c r="F163" s="40" t="s">
        <v>437</v>
      </c>
      <c r="G163" s="758">
        <v>28</v>
      </c>
      <c r="H163" s="745"/>
      <c r="I163" s="103">
        <f>VLOOKUP($E163,HiLow!$E$17:$Q$319,I$1,FALSE)</f>
        <v>309.51</v>
      </c>
      <c r="J163" s="103">
        <f>VLOOKUP($E163,HiLow!$E$17:$Q$319,J$1,FALSE)</f>
        <v>1.999999999998181E-2</v>
      </c>
      <c r="K163" s="729">
        <f>VLOOKUP($E163,HiLow!$E$17:$Q$319,K$1,FALSE)</f>
        <v>1</v>
      </c>
      <c r="L163" s="88">
        <f>VLOOKUP($E163,HiLow!$E$17:$Q$319,L$1,FALSE)</f>
        <v>12264.05</v>
      </c>
      <c r="M163" s="736">
        <f>VLOOKUP($E163,HiLow!$E$17:$Q$319,M$1,FALSE)</f>
        <v>0.56469999999999998</v>
      </c>
      <c r="N163" s="736">
        <f>VLOOKUP($E163,HiLow!$E$17:$Q$319,N$1,FALSE)</f>
        <v>3.1099999999999999E-2</v>
      </c>
      <c r="O163" s="88">
        <f>VLOOKUP($E163,HiLow!$E$17:$Q$319,O$1,FALSE)</f>
        <v>381.41</v>
      </c>
      <c r="P163" s="103">
        <f>VLOOKUP($E163,HiLow!$E$17:$Q$319,P$1,FALSE)</f>
        <v>13002.57</v>
      </c>
      <c r="Q163" s="88">
        <f>VLOOKUP($E163,HiLow!$E$17:$Q$319,Q$1,FALSE)</f>
        <v>13383.98</v>
      </c>
    </row>
    <row r="164" spans="1:17" x14ac:dyDescent="0.2">
      <c r="A164" s="42" t="s">
        <v>465</v>
      </c>
      <c r="B164" s="43" t="s">
        <v>466</v>
      </c>
      <c r="C164" s="44" t="s">
        <v>465</v>
      </c>
      <c r="D164" s="45" t="s">
        <v>466</v>
      </c>
      <c r="E164" s="46" t="s">
        <v>467</v>
      </c>
      <c r="F164" s="47" t="s">
        <v>437</v>
      </c>
      <c r="G164" s="760">
        <v>28</v>
      </c>
      <c r="H164" s="745"/>
      <c r="I164" s="104">
        <f>VLOOKUP($E164,HiLow!$E$17:$Q$319,I$1,FALSE)</f>
        <v>498.99</v>
      </c>
      <c r="J164" s="104">
        <f>VLOOKUP($E164,HiLow!$E$17:$Q$319,J$1,FALSE)</f>
        <v>12.269999999999982</v>
      </c>
      <c r="K164" s="731">
        <f>VLOOKUP($E164,HiLow!$E$17:$Q$319,K$1,FALSE)</f>
        <v>1.0249999999999999</v>
      </c>
      <c r="L164" s="89">
        <f>VLOOKUP($E164,HiLow!$E$17:$Q$319,L$1,FALSE)</f>
        <v>14352.960000000001</v>
      </c>
      <c r="M164" s="737">
        <f>VLOOKUP($E164,HiLow!$E$17:$Q$319,M$1,FALSE)</f>
        <v>0.33700000000000002</v>
      </c>
      <c r="N164" s="737">
        <f>VLOOKUP($E164,HiLow!$E$17:$Q$319,N$1,FALSE)</f>
        <v>1.8499999999999999E-2</v>
      </c>
      <c r="O164" s="89">
        <f>VLOOKUP($E164,HiLow!$E$17:$Q$319,O$1,FALSE)</f>
        <v>265.52999999999997</v>
      </c>
      <c r="P164" s="104">
        <f>VLOOKUP($E164,HiLow!$E$17:$Q$319,P$1,FALSE)</f>
        <v>14389.01</v>
      </c>
      <c r="Q164" s="89">
        <f>VLOOKUP($E164,HiLow!$E$17:$Q$319,Q$1,FALSE)</f>
        <v>14654.54</v>
      </c>
    </row>
    <row r="165" spans="1:17" x14ac:dyDescent="0.2">
      <c r="A165" s="22" t="s">
        <v>468</v>
      </c>
      <c r="B165" s="37" t="s">
        <v>437</v>
      </c>
      <c r="C165" s="38" t="s">
        <v>468</v>
      </c>
      <c r="D165" s="24" t="s">
        <v>437</v>
      </c>
      <c r="E165" s="39" t="s">
        <v>469</v>
      </c>
      <c r="F165" s="40" t="s">
        <v>437</v>
      </c>
      <c r="G165" s="758">
        <v>29</v>
      </c>
      <c r="H165" s="745"/>
      <c r="I165" s="103">
        <f>VLOOKUP($E165,HiLow!$E$17:$Q$319,I$1,FALSE)</f>
        <v>164.09</v>
      </c>
      <c r="J165" s="103">
        <f>VLOOKUP($E165,HiLow!$E$17:$Q$319,J$1,FALSE)</f>
        <v>0</v>
      </c>
      <c r="K165" s="729">
        <f>VLOOKUP($E165,HiLow!$E$17:$Q$319,K$1,FALSE)</f>
        <v>1</v>
      </c>
      <c r="L165" s="88">
        <f>VLOOKUP($E165,HiLow!$E$17:$Q$319,L$1,FALSE)</f>
        <v>12790.92</v>
      </c>
      <c r="M165" s="736">
        <f>VLOOKUP($E165,HiLow!$E$17:$Q$319,M$1,FALSE)</f>
        <v>0.50019999999999998</v>
      </c>
      <c r="N165" s="736">
        <f>VLOOKUP($E165,HiLow!$E$17:$Q$319,N$1,FALSE)</f>
        <v>2.75E-2</v>
      </c>
      <c r="O165" s="88">
        <f>VLOOKUP($E165,HiLow!$E$17:$Q$319,O$1,FALSE)</f>
        <v>351.75</v>
      </c>
      <c r="P165" s="103">
        <f>VLOOKUP($E165,HiLow!$E$17:$Q$319,P$1,FALSE)</f>
        <v>12790.92</v>
      </c>
      <c r="Q165" s="88">
        <f>VLOOKUP($E165,HiLow!$E$17:$Q$319,Q$1,FALSE)</f>
        <v>13142.67</v>
      </c>
    </row>
    <row r="166" spans="1:17" x14ac:dyDescent="0.2">
      <c r="A166" s="22" t="s">
        <v>470</v>
      </c>
      <c r="B166" s="37" t="s">
        <v>471</v>
      </c>
      <c r="C166" s="38" t="s">
        <v>470</v>
      </c>
      <c r="D166" s="24" t="s">
        <v>471</v>
      </c>
      <c r="E166" s="39" t="s">
        <v>472</v>
      </c>
      <c r="F166" s="40" t="s">
        <v>437</v>
      </c>
      <c r="G166" s="758">
        <v>29</v>
      </c>
      <c r="H166" s="745"/>
      <c r="I166" s="103">
        <f>VLOOKUP($E166,HiLow!$E$17:$Q$319,I$1,FALSE)</f>
        <v>131.15</v>
      </c>
      <c r="J166" s="103">
        <f>VLOOKUP($E166,HiLow!$E$17:$Q$319,J$1,FALSE)</f>
        <v>0</v>
      </c>
      <c r="K166" s="729">
        <f>VLOOKUP($E166,HiLow!$E$17:$Q$319,K$1,FALSE)</f>
        <v>1</v>
      </c>
      <c r="L166" s="88">
        <f>VLOOKUP($E166,HiLow!$E$17:$Q$319,L$1,FALSE)</f>
        <v>13514.05</v>
      </c>
      <c r="M166" s="736">
        <f>VLOOKUP($E166,HiLow!$E$17:$Q$319,M$1,FALSE)</f>
        <v>0.42</v>
      </c>
      <c r="N166" s="736">
        <f>VLOOKUP($E166,HiLow!$E$17:$Q$319,N$1,FALSE)</f>
        <v>2.3099999999999999E-2</v>
      </c>
      <c r="O166" s="88">
        <f>VLOOKUP($E166,HiLow!$E$17:$Q$319,O$1,FALSE)</f>
        <v>312.17</v>
      </c>
      <c r="P166" s="103">
        <f>VLOOKUP($E166,HiLow!$E$17:$Q$319,P$1,FALSE)</f>
        <v>13514.05</v>
      </c>
      <c r="Q166" s="88">
        <f>VLOOKUP($E166,HiLow!$E$17:$Q$319,Q$1,FALSE)</f>
        <v>13826.22</v>
      </c>
    </row>
    <row r="167" spans="1:17" x14ac:dyDescent="0.2">
      <c r="A167" s="22" t="s">
        <v>473</v>
      </c>
      <c r="B167" s="37" t="s">
        <v>474</v>
      </c>
      <c r="C167" s="38" t="s">
        <v>473</v>
      </c>
      <c r="D167" s="24" t="s">
        <v>474</v>
      </c>
      <c r="E167" s="39" t="s">
        <v>475</v>
      </c>
      <c r="F167" s="40" t="s">
        <v>437</v>
      </c>
      <c r="G167" s="758">
        <v>29</v>
      </c>
      <c r="H167" s="745"/>
      <c r="I167" s="103">
        <f>VLOOKUP($E167,HiLow!$E$17:$Q$319,I$1,FALSE)</f>
        <v>533.24</v>
      </c>
      <c r="J167" s="103">
        <f>VLOOKUP($E167,HiLow!$E$17:$Q$319,J$1,FALSE)</f>
        <v>0</v>
      </c>
      <c r="K167" s="729">
        <f>VLOOKUP($E167,HiLow!$E$17:$Q$319,K$1,FALSE)</f>
        <v>1</v>
      </c>
      <c r="L167" s="88">
        <f>VLOOKUP($E167,HiLow!$E$17:$Q$319,L$1,FALSE)</f>
        <v>12422.19</v>
      </c>
      <c r="M167" s="736">
        <f>VLOOKUP($E167,HiLow!$E$17:$Q$319,M$1,FALSE)</f>
        <v>0.54479999999999995</v>
      </c>
      <c r="N167" s="736">
        <f>VLOOKUP($E167,HiLow!$E$17:$Q$319,N$1,FALSE)</f>
        <v>0.03</v>
      </c>
      <c r="O167" s="88">
        <f>VLOOKUP($E167,HiLow!$E$17:$Q$319,O$1,FALSE)</f>
        <v>372.67</v>
      </c>
      <c r="P167" s="103">
        <f>VLOOKUP($E167,HiLow!$E$17:$Q$319,P$1,FALSE)</f>
        <v>13257.61</v>
      </c>
      <c r="Q167" s="88">
        <f>VLOOKUP($E167,HiLow!$E$17:$Q$319,Q$1,FALSE)</f>
        <v>13630.28</v>
      </c>
    </row>
    <row r="168" spans="1:17" x14ac:dyDescent="0.2">
      <c r="A168" s="22" t="s">
        <v>476</v>
      </c>
      <c r="B168" s="37" t="s">
        <v>477</v>
      </c>
      <c r="C168" s="38" t="s">
        <v>476</v>
      </c>
      <c r="D168" s="24" t="s">
        <v>477</v>
      </c>
      <c r="E168" s="39" t="s">
        <v>478</v>
      </c>
      <c r="F168" s="40" t="s">
        <v>437</v>
      </c>
      <c r="G168" s="758">
        <v>30</v>
      </c>
      <c r="H168" s="745"/>
      <c r="I168" s="103">
        <f>VLOOKUP($E168,HiLow!$E$17:$Q$319,I$1,FALSE)</f>
        <v>179.42</v>
      </c>
      <c r="J168" s="103">
        <f>VLOOKUP($E168,HiLow!$E$17:$Q$319,J$1,FALSE)</f>
        <v>0</v>
      </c>
      <c r="K168" s="729">
        <f>VLOOKUP($E168,HiLow!$E$17:$Q$319,K$1,FALSE)</f>
        <v>1</v>
      </c>
      <c r="L168" s="88">
        <f>VLOOKUP($E168,HiLow!$E$17:$Q$319,L$1,FALSE)</f>
        <v>15051.970000000001</v>
      </c>
      <c r="M168" s="736">
        <f>VLOOKUP($E168,HiLow!$E$17:$Q$319,M$1,FALSE)</f>
        <v>0.27489999999999998</v>
      </c>
      <c r="N168" s="736">
        <f>VLOOKUP($E168,HiLow!$E$17:$Q$319,N$1,FALSE)</f>
        <v>1.5100000000000001E-2</v>
      </c>
      <c r="O168" s="88">
        <f>VLOOKUP($E168,HiLow!$E$17:$Q$319,O$1,FALSE)</f>
        <v>227.28</v>
      </c>
      <c r="P168" s="103">
        <f>VLOOKUP($E168,HiLow!$E$17:$Q$319,P$1,FALSE)</f>
        <v>15088.95</v>
      </c>
      <c r="Q168" s="88">
        <f>VLOOKUP($E168,HiLow!$E$17:$Q$319,Q$1,FALSE)</f>
        <v>15316.23</v>
      </c>
    </row>
    <row r="169" spans="1:17" x14ac:dyDescent="0.2">
      <c r="A169" s="22" t="s">
        <v>479</v>
      </c>
      <c r="B169" s="37" t="s">
        <v>480</v>
      </c>
      <c r="C169" s="38" t="s">
        <v>479</v>
      </c>
      <c r="D169" s="24" t="s">
        <v>480</v>
      </c>
      <c r="E169" s="39" t="s">
        <v>481</v>
      </c>
      <c r="F169" s="40" t="s">
        <v>153</v>
      </c>
      <c r="G169" s="758">
        <v>30</v>
      </c>
      <c r="H169" s="745"/>
      <c r="I169" s="103">
        <f>VLOOKUP($E169,HiLow!$E$17:$Q$319,I$1,FALSE)</f>
        <v>316.47000000000003</v>
      </c>
      <c r="J169" s="103">
        <f>VLOOKUP($E169,HiLow!$E$17:$Q$319,J$1,FALSE)</f>
        <v>0</v>
      </c>
      <c r="K169" s="729">
        <f>VLOOKUP($E169,HiLow!$E$17:$Q$319,K$1,FALSE)</f>
        <v>1</v>
      </c>
      <c r="L169" s="88">
        <f>VLOOKUP($E169,HiLow!$E$17:$Q$319,L$1,FALSE)</f>
        <v>14472.42</v>
      </c>
      <c r="M169" s="736">
        <f>VLOOKUP($E169,HiLow!$E$17:$Q$319,M$1,FALSE)</f>
        <v>0.32590000000000002</v>
      </c>
      <c r="N169" s="736">
        <f>VLOOKUP($E169,HiLow!$E$17:$Q$319,N$1,FALSE)</f>
        <v>1.7899999999999999E-2</v>
      </c>
      <c r="O169" s="88">
        <f>VLOOKUP($E169,HiLow!$E$17:$Q$319,O$1,FALSE)</f>
        <v>259.06</v>
      </c>
      <c r="P169" s="103">
        <f>VLOOKUP($E169,HiLow!$E$17:$Q$319,P$1,FALSE)</f>
        <v>14498.09</v>
      </c>
      <c r="Q169" s="88">
        <f>VLOOKUP($E169,HiLow!$E$17:$Q$319,Q$1,FALSE)</f>
        <v>14757.15</v>
      </c>
    </row>
    <row r="170" spans="1:17" x14ac:dyDescent="0.2">
      <c r="A170" s="22" t="s">
        <v>482</v>
      </c>
      <c r="B170" s="37" t="s">
        <v>483</v>
      </c>
      <c r="C170" s="38" t="s">
        <v>482</v>
      </c>
      <c r="D170" s="24" t="s">
        <v>483</v>
      </c>
      <c r="E170" s="39" t="s">
        <v>484</v>
      </c>
      <c r="F170" s="40" t="s">
        <v>153</v>
      </c>
      <c r="G170" s="758">
        <v>30</v>
      </c>
      <c r="H170" s="745"/>
      <c r="I170" s="103">
        <f>VLOOKUP($E170,HiLow!$E$17:$Q$319,I$1,FALSE)</f>
        <v>245.69</v>
      </c>
      <c r="J170" s="103">
        <f>VLOOKUP($E170,HiLow!$E$17:$Q$319,J$1,FALSE)</f>
        <v>0</v>
      </c>
      <c r="K170" s="729">
        <f>VLOOKUP($E170,HiLow!$E$17:$Q$319,K$1,FALSE)</f>
        <v>1</v>
      </c>
      <c r="L170" s="88">
        <f>VLOOKUP($E170,HiLow!$E$17:$Q$319,L$1,FALSE)</f>
        <v>14616.86</v>
      </c>
      <c r="M170" s="736">
        <f>VLOOKUP($E170,HiLow!$E$17:$Q$319,M$1,FALSE)</f>
        <v>0.31280000000000002</v>
      </c>
      <c r="N170" s="736">
        <f>VLOOKUP($E170,HiLow!$E$17:$Q$319,N$1,FALSE)</f>
        <v>1.72E-2</v>
      </c>
      <c r="O170" s="88">
        <f>VLOOKUP($E170,HiLow!$E$17:$Q$319,O$1,FALSE)</f>
        <v>251.41</v>
      </c>
      <c r="P170" s="103">
        <f>VLOOKUP($E170,HiLow!$E$17:$Q$319,P$1,FALSE)</f>
        <v>14638.82</v>
      </c>
      <c r="Q170" s="88">
        <f>VLOOKUP($E170,HiLow!$E$17:$Q$319,Q$1,FALSE)</f>
        <v>14890.23</v>
      </c>
    </row>
    <row r="171" spans="1:17" x14ac:dyDescent="0.2">
      <c r="A171" s="22" t="s">
        <v>485</v>
      </c>
      <c r="B171" s="37" t="s">
        <v>486</v>
      </c>
      <c r="C171" s="38" t="s">
        <v>485</v>
      </c>
      <c r="D171" s="24" t="s">
        <v>486</v>
      </c>
      <c r="E171" s="39" t="s">
        <v>487</v>
      </c>
      <c r="F171" s="40" t="s">
        <v>437</v>
      </c>
      <c r="G171" s="758">
        <v>30</v>
      </c>
      <c r="H171" s="745"/>
      <c r="I171" s="103">
        <f>VLOOKUP($E171,HiLow!$E$17:$Q$319,I$1,FALSE)</f>
        <v>176.08</v>
      </c>
      <c r="J171" s="103">
        <f>VLOOKUP($E171,HiLow!$E$17:$Q$319,J$1,FALSE)</f>
        <v>0</v>
      </c>
      <c r="K171" s="729">
        <f>VLOOKUP($E171,HiLow!$E$17:$Q$319,K$1,FALSE)</f>
        <v>1</v>
      </c>
      <c r="L171" s="88">
        <f>VLOOKUP($E171,HiLow!$E$17:$Q$319,L$1,FALSE)</f>
        <v>15285.300000000001</v>
      </c>
      <c r="M171" s="736">
        <f>VLOOKUP($E171,HiLow!$E$17:$Q$319,M$1,FALSE)</f>
        <v>0.25540000000000002</v>
      </c>
      <c r="N171" s="736">
        <f>VLOOKUP($E171,HiLow!$E$17:$Q$319,N$1,FALSE)</f>
        <v>1.4E-2</v>
      </c>
      <c r="O171" s="88">
        <f>VLOOKUP($E171,HiLow!$E$17:$Q$319,O$1,FALSE)</f>
        <v>213.99</v>
      </c>
      <c r="P171" s="103">
        <f>VLOOKUP($E171,HiLow!$E$17:$Q$319,P$1,FALSE)</f>
        <v>15346.18</v>
      </c>
      <c r="Q171" s="88">
        <f>VLOOKUP($E171,HiLow!$E$17:$Q$319,Q$1,FALSE)</f>
        <v>15560.17</v>
      </c>
    </row>
    <row r="172" spans="1:17" x14ac:dyDescent="0.2">
      <c r="A172" s="22" t="s">
        <v>488</v>
      </c>
      <c r="B172" s="37" t="s">
        <v>489</v>
      </c>
      <c r="C172" s="38" t="s">
        <v>488</v>
      </c>
      <c r="D172" s="24" t="s">
        <v>489</v>
      </c>
      <c r="E172" s="39" t="s">
        <v>490</v>
      </c>
      <c r="F172" s="40" t="s">
        <v>437</v>
      </c>
      <c r="G172" s="758">
        <v>30</v>
      </c>
      <c r="H172" s="745"/>
      <c r="I172" s="103">
        <f>VLOOKUP($E172,HiLow!$E$17:$Q$319,I$1,FALSE)</f>
        <v>179.54</v>
      </c>
      <c r="J172" s="103">
        <f>VLOOKUP($E172,HiLow!$E$17:$Q$319,J$1,FALSE)</f>
        <v>0</v>
      </c>
      <c r="K172" s="729">
        <f>VLOOKUP($E172,HiLow!$E$17:$Q$319,K$1,FALSE)</f>
        <v>1</v>
      </c>
      <c r="L172" s="88">
        <f>VLOOKUP($E172,HiLow!$E$17:$Q$319,L$1,FALSE)</f>
        <v>15191.48</v>
      </c>
      <c r="M172" s="736">
        <f>VLOOKUP($E172,HiLow!$E$17:$Q$319,M$1,FALSE)</f>
        <v>0.26319999999999999</v>
      </c>
      <c r="N172" s="736">
        <f>VLOOKUP($E172,HiLow!$E$17:$Q$319,N$1,FALSE)</f>
        <v>1.4500000000000001E-2</v>
      </c>
      <c r="O172" s="88">
        <f>VLOOKUP($E172,HiLow!$E$17:$Q$319,O$1,FALSE)</f>
        <v>220.28</v>
      </c>
      <c r="P172" s="103">
        <f>VLOOKUP($E172,HiLow!$E$17:$Q$319,P$1,FALSE)</f>
        <v>15216</v>
      </c>
      <c r="Q172" s="88">
        <f>VLOOKUP($E172,HiLow!$E$17:$Q$319,Q$1,FALSE)</f>
        <v>15436.28</v>
      </c>
    </row>
    <row r="173" spans="1:17" x14ac:dyDescent="0.2">
      <c r="A173" s="22" t="s">
        <v>491</v>
      </c>
      <c r="B173" s="37" t="s">
        <v>492</v>
      </c>
      <c r="C173" s="38" t="s">
        <v>491</v>
      </c>
      <c r="D173" s="24" t="s">
        <v>492</v>
      </c>
      <c r="E173" s="39" t="s">
        <v>493</v>
      </c>
      <c r="F173" s="40" t="s">
        <v>177</v>
      </c>
      <c r="G173" s="758">
        <v>31</v>
      </c>
      <c r="H173" s="745"/>
      <c r="I173" s="103">
        <f>VLOOKUP($E173,HiLow!$E$17:$Q$319,I$1,FALSE)</f>
        <v>100.62</v>
      </c>
      <c r="J173" s="103">
        <f>VLOOKUP($E173,HiLow!$E$17:$Q$319,J$1,FALSE)</f>
        <v>14.480000000000004</v>
      </c>
      <c r="K173" s="729">
        <f>VLOOKUP($E173,HiLow!$E$17:$Q$319,K$1,FALSE)</f>
        <v>1.1679999999999999</v>
      </c>
      <c r="L173" s="88">
        <f>VLOOKUP($E173,HiLow!$E$17:$Q$319,L$1,FALSE)</f>
        <v>12999.38</v>
      </c>
      <c r="M173" s="736">
        <f>VLOOKUP($E173,HiLow!$E$17:$Q$319,M$1,FALSE)</f>
        <v>0.47620000000000001</v>
      </c>
      <c r="N173" s="729" t="str">
        <f>VLOOKUP($E173,HiLow!$E$17:$Q$319,N$1,FALSE)</f>
        <v>phantoms ≥ 10%</v>
      </c>
      <c r="O173" s="88" t="str">
        <f>VLOOKUP($E173,HiLow!$E$17:$Q$319,O$1,FALSE)</f>
        <v>na</v>
      </c>
      <c r="P173" s="103">
        <f>VLOOKUP($E173,HiLow!$E$17:$Q$319,P$1,FALSE)</f>
        <v>12999.38</v>
      </c>
      <c r="Q173" s="88" t="str">
        <f>VLOOKUP($E173,HiLow!$E$17:$Q$319,Q$1,FALSE)</f>
        <v>na</v>
      </c>
    </row>
    <row r="174" spans="1:17" x14ac:dyDescent="0.2">
      <c r="A174" s="22" t="s">
        <v>494</v>
      </c>
      <c r="B174" s="37" t="s">
        <v>495</v>
      </c>
      <c r="C174" s="38" t="s">
        <v>494</v>
      </c>
      <c r="D174" s="24" t="s">
        <v>495</v>
      </c>
      <c r="E174" s="39" t="s">
        <v>496</v>
      </c>
      <c r="F174" s="40" t="s">
        <v>497</v>
      </c>
      <c r="G174" s="758">
        <v>31</v>
      </c>
      <c r="H174" s="745"/>
      <c r="I174" s="103">
        <f>VLOOKUP($E174,HiLow!$E$17:$Q$319,I$1,FALSE)</f>
        <v>120.27</v>
      </c>
      <c r="J174" s="103">
        <f>VLOOKUP($E174,HiLow!$E$17:$Q$319,J$1,FALSE)</f>
        <v>0</v>
      </c>
      <c r="K174" s="729">
        <f>VLOOKUP($E174,HiLow!$E$17:$Q$319,K$1,FALSE)</f>
        <v>1</v>
      </c>
      <c r="L174" s="88">
        <f>VLOOKUP($E174,HiLow!$E$17:$Q$319,L$1,FALSE)</f>
        <v>11074.36</v>
      </c>
      <c r="M174" s="736">
        <f>VLOOKUP($E174,HiLow!$E$17:$Q$319,M$1,FALSE)</f>
        <v>0.73280000000000001</v>
      </c>
      <c r="N174" s="736">
        <f>VLOOKUP($E174,HiLow!$E$17:$Q$319,N$1,FALSE)</f>
        <v>4.0300000000000002E-2</v>
      </c>
      <c r="O174" s="88">
        <f>VLOOKUP($E174,HiLow!$E$17:$Q$319,O$1,FALSE)</f>
        <v>446.3</v>
      </c>
      <c r="P174" s="103">
        <f>VLOOKUP($E174,HiLow!$E$17:$Q$319,P$1,FALSE)</f>
        <v>11123.2</v>
      </c>
      <c r="Q174" s="88">
        <f>VLOOKUP($E174,HiLow!$E$17:$Q$319,Q$1,FALSE)</f>
        <v>11569.5</v>
      </c>
    </row>
    <row r="175" spans="1:17" x14ac:dyDescent="0.2">
      <c r="A175" s="22" t="s">
        <v>498</v>
      </c>
      <c r="B175" s="37" t="s">
        <v>499</v>
      </c>
      <c r="C175" s="38" t="s">
        <v>498</v>
      </c>
      <c r="D175" s="24" t="s">
        <v>499</v>
      </c>
      <c r="E175" s="39" t="s">
        <v>500</v>
      </c>
      <c r="F175" s="40" t="s">
        <v>497</v>
      </c>
      <c r="G175" s="758">
        <v>31</v>
      </c>
      <c r="H175" s="745"/>
      <c r="I175" s="103">
        <f>VLOOKUP($E175,HiLow!$E$17:$Q$319,I$1,FALSE)</f>
        <v>163.19999999999999</v>
      </c>
      <c r="J175" s="103">
        <f>VLOOKUP($E175,HiLow!$E$17:$Q$319,J$1,FALSE)</f>
        <v>0</v>
      </c>
      <c r="K175" s="729">
        <f>VLOOKUP($E175,HiLow!$E$17:$Q$319,K$1,FALSE)</f>
        <v>1</v>
      </c>
      <c r="L175" s="88">
        <f>VLOOKUP($E175,HiLow!$E$17:$Q$319,L$1,FALSE)</f>
        <v>13417.289999999999</v>
      </c>
      <c r="M175" s="736">
        <f>VLOOKUP($E175,HiLow!$E$17:$Q$319,M$1,FALSE)</f>
        <v>0.43020000000000003</v>
      </c>
      <c r="N175" s="729">
        <f>VLOOKUP($E175,HiLow!$E$17:$Q$319,N$1,FALSE)</f>
        <v>2.3699999999999999E-2</v>
      </c>
      <c r="O175" s="88">
        <f>VLOOKUP($E175,HiLow!$E$17:$Q$319,O$1,FALSE)</f>
        <v>317.99</v>
      </c>
      <c r="P175" s="103">
        <f>VLOOKUP($E175,HiLow!$E$17:$Q$319,P$1,FALSE)</f>
        <v>13732.63</v>
      </c>
      <c r="Q175" s="88">
        <f>VLOOKUP($E175,HiLow!$E$17:$Q$319,Q$1,FALSE)</f>
        <v>14050.62</v>
      </c>
    </row>
    <row r="176" spans="1:17" x14ac:dyDescent="0.2">
      <c r="A176" s="22" t="s">
        <v>501</v>
      </c>
      <c r="B176" s="37" t="s">
        <v>502</v>
      </c>
      <c r="C176" s="38" t="s">
        <v>501</v>
      </c>
      <c r="D176" s="24" t="s">
        <v>502</v>
      </c>
      <c r="E176" s="39" t="s">
        <v>503</v>
      </c>
      <c r="F176" s="40" t="s">
        <v>497</v>
      </c>
      <c r="G176" s="758">
        <v>31</v>
      </c>
      <c r="H176" s="745"/>
      <c r="I176" s="103">
        <f>VLOOKUP($E176,HiLow!$E$17:$Q$319,I$1,FALSE)</f>
        <v>347.09</v>
      </c>
      <c r="J176" s="103">
        <f>VLOOKUP($E176,HiLow!$E$17:$Q$319,J$1,FALSE)</f>
        <v>2.9999999999972715E-2</v>
      </c>
      <c r="K176" s="729">
        <f>VLOOKUP($E176,HiLow!$E$17:$Q$319,K$1,FALSE)</f>
        <v>1</v>
      </c>
      <c r="L176" s="88">
        <f>VLOOKUP($E176,HiLow!$E$17:$Q$319,L$1,FALSE)</f>
        <v>11644.7</v>
      </c>
      <c r="M176" s="736">
        <f>VLOOKUP($E176,HiLow!$E$17:$Q$319,M$1,FALSE)</f>
        <v>0.64790000000000003</v>
      </c>
      <c r="N176" s="736">
        <f>VLOOKUP($E176,HiLow!$E$17:$Q$319,N$1,FALSE)</f>
        <v>3.56E-2</v>
      </c>
      <c r="O176" s="88">
        <f>VLOOKUP($E176,HiLow!$E$17:$Q$319,O$1,FALSE)</f>
        <v>414.55</v>
      </c>
      <c r="P176" s="103">
        <f>VLOOKUP($E176,HiLow!$E$17:$Q$319,P$1,FALSE)</f>
        <v>11644.7</v>
      </c>
      <c r="Q176" s="88">
        <f>VLOOKUP($E176,HiLow!$E$17:$Q$319,Q$1,FALSE)</f>
        <v>12059.25</v>
      </c>
    </row>
    <row r="177" spans="1:17" x14ac:dyDescent="0.2">
      <c r="A177" s="22" t="s">
        <v>504</v>
      </c>
      <c r="B177" s="37" t="s">
        <v>505</v>
      </c>
      <c r="C177" s="38" t="s">
        <v>504</v>
      </c>
      <c r="D177" s="24" t="s">
        <v>505</v>
      </c>
      <c r="E177" s="39" t="s">
        <v>506</v>
      </c>
      <c r="F177" s="40" t="s">
        <v>497</v>
      </c>
      <c r="G177" s="758">
        <v>31</v>
      </c>
      <c r="H177" s="745"/>
      <c r="I177" s="103">
        <f>VLOOKUP($E177,HiLow!$E$17:$Q$319,I$1,FALSE)</f>
        <v>53.82</v>
      </c>
      <c r="J177" s="103">
        <f>VLOOKUP($E177,HiLow!$E$17:$Q$319,J$1,FALSE)</f>
        <v>0</v>
      </c>
      <c r="K177" s="729">
        <f>VLOOKUP($E177,HiLow!$E$17:$Q$319,K$1,FALSE)</f>
        <v>1</v>
      </c>
      <c r="L177" s="88">
        <f>VLOOKUP($E177,HiLow!$E$17:$Q$319,L$1,FALSE)</f>
        <v>12198.68</v>
      </c>
      <c r="M177" s="736">
        <f>VLOOKUP($E177,HiLow!$E$17:$Q$319,M$1,FALSE)</f>
        <v>0.57310000000000005</v>
      </c>
      <c r="N177" s="736">
        <f>VLOOKUP($E177,HiLow!$E$17:$Q$319,N$1,FALSE)</f>
        <v>3.15E-2</v>
      </c>
      <c r="O177" s="88">
        <f>VLOOKUP($E177,HiLow!$E$17:$Q$319,O$1,FALSE)</f>
        <v>384.26</v>
      </c>
      <c r="P177" s="103">
        <f>VLOOKUP($E177,HiLow!$E$17:$Q$319,P$1,FALSE)</f>
        <v>12198.68</v>
      </c>
      <c r="Q177" s="88">
        <f>VLOOKUP($E177,HiLow!$E$17:$Q$319,Q$1,FALSE)</f>
        <v>12582.94</v>
      </c>
    </row>
    <row r="178" spans="1:17" x14ac:dyDescent="0.2">
      <c r="A178" s="22" t="s">
        <v>507</v>
      </c>
      <c r="B178" s="37" t="s">
        <v>508</v>
      </c>
      <c r="C178" s="38" t="s">
        <v>507</v>
      </c>
      <c r="D178" s="24" t="s">
        <v>508</v>
      </c>
      <c r="E178" s="39" t="s">
        <v>509</v>
      </c>
      <c r="F178" s="40" t="s">
        <v>497</v>
      </c>
      <c r="G178" s="758">
        <v>31</v>
      </c>
      <c r="H178" s="745"/>
      <c r="I178" s="103">
        <f>VLOOKUP($E178,HiLow!$E$17:$Q$319,I$1,FALSE)</f>
        <v>55.85</v>
      </c>
      <c r="J178" s="103">
        <f>VLOOKUP($E178,HiLow!$E$17:$Q$319,J$1,FALSE)</f>
        <v>9.9999999999980105E-3</v>
      </c>
      <c r="K178" s="729">
        <f>VLOOKUP($E178,HiLow!$E$17:$Q$319,K$1,FALSE)</f>
        <v>1</v>
      </c>
      <c r="L178" s="88">
        <f>VLOOKUP($E178,HiLow!$E$17:$Q$319,L$1,FALSE)</f>
        <v>13721.31</v>
      </c>
      <c r="M178" s="736">
        <f>VLOOKUP($E178,HiLow!$E$17:$Q$319,M$1,FALSE)</f>
        <v>0.39850000000000002</v>
      </c>
      <c r="N178" s="736">
        <f>VLOOKUP($E178,HiLow!$E$17:$Q$319,N$1,FALSE)</f>
        <v>2.1899999999999999E-2</v>
      </c>
      <c r="O178" s="88">
        <f>VLOOKUP($E178,HiLow!$E$17:$Q$319,O$1,FALSE)</f>
        <v>300.5</v>
      </c>
      <c r="P178" s="103">
        <f>VLOOKUP($E178,HiLow!$E$17:$Q$319,P$1,FALSE)</f>
        <v>13721.31</v>
      </c>
      <c r="Q178" s="88">
        <f>VLOOKUP($E178,HiLow!$E$17:$Q$319,Q$1,FALSE)</f>
        <v>14021.81</v>
      </c>
    </row>
    <row r="179" spans="1:17" x14ac:dyDescent="0.2">
      <c r="A179" s="22" t="s">
        <v>510</v>
      </c>
      <c r="B179" s="37" t="s">
        <v>511</v>
      </c>
      <c r="C179" s="38" t="s">
        <v>510</v>
      </c>
      <c r="D179" s="24" t="s">
        <v>511</v>
      </c>
      <c r="E179" s="39" t="s">
        <v>512</v>
      </c>
      <c r="F179" s="40" t="s">
        <v>497</v>
      </c>
      <c r="G179" s="758">
        <v>31</v>
      </c>
      <c r="H179" s="745"/>
      <c r="I179" s="103">
        <f>VLOOKUP($E179,HiLow!$E$17:$Q$319,I$1,FALSE)</f>
        <v>113.75</v>
      </c>
      <c r="J179" s="103">
        <f>VLOOKUP($E179,HiLow!$E$17:$Q$319,J$1,FALSE)</f>
        <v>0</v>
      </c>
      <c r="K179" s="729">
        <f>VLOOKUP($E179,HiLow!$E$17:$Q$319,K$1,FALSE)</f>
        <v>1</v>
      </c>
      <c r="L179" s="88">
        <f>VLOOKUP($E179,HiLow!$E$17:$Q$319,L$1,FALSE)</f>
        <v>11242.27</v>
      </c>
      <c r="M179" s="736">
        <f>VLOOKUP($E179,HiLow!$E$17:$Q$319,M$1,FALSE)</f>
        <v>0.70689999999999997</v>
      </c>
      <c r="N179" s="736">
        <f>VLOOKUP($E179,HiLow!$E$17:$Q$319,N$1,FALSE)</f>
        <v>3.8899999999999997E-2</v>
      </c>
      <c r="O179" s="88">
        <f>VLOOKUP($E179,HiLow!$E$17:$Q$319,O$1,FALSE)</f>
        <v>437.32</v>
      </c>
      <c r="P179" s="103">
        <f>VLOOKUP($E179,HiLow!$E$17:$Q$319,P$1,FALSE)</f>
        <v>11378</v>
      </c>
      <c r="Q179" s="88">
        <f>VLOOKUP($E179,HiLow!$E$17:$Q$319,Q$1,FALSE)</f>
        <v>11815.32</v>
      </c>
    </row>
    <row r="180" spans="1:17" x14ac:dyDescent="0.2">
      <c r="A180" s="22" t="s">
        <v>513</v>
      </c>
      <c r="B180" s="37" t="s">
        <v>514</v>
      </c>
      <c r="C180" s="38" t="s">
        <v>513</v>
      </c>
      <c r="D180" s="24" t="s">
        <v>514</v>
      </c>
      <c r="E180" s="39" t="s">
        <v>515</v>
      </c>
      <c r="F180" s="40" t="s">
        <v>497</v>
      </c>
      <c r="G180" s="758">
        <v>31</v>
      </c>
      <c r="H180" s="745"/>
      <c r="I180" s="103">
        <f>VLOOKUP($E180,HiLow!$E$17:$Q$319,I$1,FALSE)</f>
        <v>35.25</v>
      </c>
      <c r="J180" s="103">
        <f>VLOOKUP($E180,HiLow!$E$17:$Q$319,J$1,FALSE)</f>
        <v>1.1400000000000006</v>
      </c>
      <c r="K180" s="729">
        <f>VLOOKUP($E180,HiLow!$E$17:$Q$319,K$1,FALSE)</f>
        <v>1.0329999999999999</v>
      </c>
      <c r="L180" s="88">
        <f>VLOOKUP($E180,HiLow!$E$17:$Q$319,L$1,FALSE)</f>
        <v>12695.74</v>
      </c>
      <c r="M180" s="736">
        <f>VLOOKUP($E180,HiLow!$E$17:$Q$319,M$1,FALSE)</f>
        <v>0.51149999999999995</v>
      </c>
      <c r="N180" s="736">
        <f>VLOOKUP($E180,HiLow!$E$17:$Q$319,N$1,FALSE)</f>
        <v>2.81E-2</v>
      </c>
      <c r="O180" s="88">
        <f>VLOOKUP($E180,HiLow!$E$17:$Q$319,O$1,FALSE)</f>
        <v>356.75</v>
      </c>
      <c r="P180" s="103">
        <f>VLOOKUP($E180,HiLow!$E$17:$Q$319,P$1,FALSE)</f>
        <v>12695.74</v>
      </c>
      <c r="Q180" s="88">
        <f>VLOOKUP($E180,HiLow!$E$17:$Q$319,Q$1,FALSE)</f>
        <v>13052.49</v>
      </c>
    </row>
    <row r="181" spans="1:17" x14ac:dyDescent="0.2">
      <c r="A181" s="22" t="s">
        <v>516</v>
      </c>
      <c r="B181" s="37" t="s">
        <v>517</v>
      </c>
      <c r="C181" s="38" t="s">
        <v>516</v>
      </c>
      <c r="D181" s="24" t="s">
        <v>517</v>
      </c>
      <c r="E181" s="39" t="s">
        <v>518</v>
      </c>
      <c r="F181" s="40" t="s">
        <v>497</v>
      </c>
      <c r="G181" s="758">
        <v>31</v>
      </c>
      <c r="H181" s="745"/>
      <c r="I181" s="103">
        <f>VLOOKUP($E181,HiLow!$E$17:$Q$319,I$1,FALSE)</f>
        <v>350.16</v>
      </c>
      <c r="J181" s="103">
        <f>VLOOKUP($E181,HiLow!$E$17:$Q$319,J$1,FALSE)</f>
        <v>-9.9999999999909051E-3</v>
      </c>
      <c r="K181" s="729">
        <f>VLOOKUP($E181,HiLow!$E$17:$Q$319,K$1,FALSE)</f>
        <v>1</v>
      </c>
      <c r="L181" s="88">
        <f>VLOOKUP($E181,HiLow!$E$17:$Q$319,L$1,FALSE)</f>
        <v>12335.25</v>
      </c>
      <c r="M181" s="736">
        <f>VLOOKUP($E181,HiLow!$E$17:$Q$319,M$1,FALSE)</f>
        <v>0.55569999999999997</v>
      </c>
      <c r="N181" s="736">
        <f>VLOOKUP($E181,HiLow!$E$17:$Q$319,N$1,FALSE)</f>
        <v>3.0599999999999999E-2</v>
      </c>
      <c r="O181" s="88">
        <f>VLOOKUP($E181,HiLow!$E$17:$Q$319,O$1,FALSE)</f>
        <v>377.46</v>
      </c>
      <c r="P181" s="103">
        <f>VLOOKUP($E181,HiLow!$E$17:$Q$319,P$1,FALSE)</f>
        <v>12335.25</v>
      </c>
      <c r="Q181" s="88">
        <f>VLOOKUP($E181,HiLow!$E$17:$Q$319,Q$1,FALSE)</f>
        <v>12712.71</v>
      </c>
    </row>
    <row r="182" spans="1:17" x14ac:dyDescent="0.2">
      <c r="A182" s="22" t="s">
        <v>519</v>
      </c>
      <c r="B182" s="37" t="s">
        <v>520</v>
      </c>
      <c r="C182" s="38" t="s">
        <v>519</v>
      </c>
      <c r="D182" s="24" t="s">
        <v>520</v>
      </c>
      <c r="E182" s="39" t="s">
        <v>521</v>
      </c>
      <c r="F182" s="40" t="s">
        <v>497</v>
      </c>
      <c r="G182" s="758">
        <v>31</v>
      </c>
      <c r="H182" s="745"/>
      <c r="I182" s="103">
        <f>VLOOKUP($E182,HiLow!$E$17:$Q$319,I$1,FALSE)</f>
        <v>147.27000000000001</v>
      </c>
      <c r="J182" s="103">
        <f>VLOOKUP($E182,HiLow!$E$17:$Q$319,J$1,FALSE)</f>
        <v>1.0000000000019327E-2</v>
      </c>
      <c r="K182" s="729">
        <f>VLOOKUP($E182,HiLow!$E$17:$Q$319,K$1,FALSE)</f>
        <v>1</v>
      </c>
      <c r="L182" s="88">
        <f>VLOOKUP($E182,HiLow!$E$17:$Q$319,L$1,FALSE)</f>
        <v>13670.69</v>
      </c>
      <c r="M182" s="736">
        <f>VLOOKUP($E182,HiLow!$E$17:$Q$319,M$1,FALSE)</f>
        <v>0.4037</v>
      </c>
      <c r="N182" s="736">
        <f>VLOOKUP($E182,HiLow!$E$17:$Q$319,N$1,FALSE)</f>
        <v>2.2200000000000001E-2</v>
      </c>
      <c r="O182" s="88">
        <f>VLOOKUP($E182,HiLow!$E$17:$Q$319,O$1,FALSE)</f>
        <v>303.49</v>
      </c>
      <c r="P182" s="103">
        <f>VLOOKUP($E182,HiLow!$E$17:$Q$319,P$1,FALSE)</f>
        <v>14511.53</v>
      </c>
      <c r="Q182" s="88">
        <f>VLOOKUP($E182,HiLow!$E$17:$Q$319,Q$1,FALSE)</f>
        <v>14815.02</v>
      </c>
    </row>
    <row r="183" spans="1:17" x14ac:dyDescent="0.2">
      <c r="A183" s="22" t="s">
        <v>522</v>
      </c>
      <c r="B183" s="37" t="s">
        <v>523</v>
      </c>
      <c r="C183" s="38" t="s">
        <v>522</v>
      </c>
      <c r="D183" s="24" t="s">
        <v>523</v>
      </c>
      <c r="E183" s="39" t="s">
        <v>524</v>
      </c>
      <c r="F183" s="40" t="s">
        <v>497</v>
      </c>
      <c r="G183" s="758">
        <v>31</v>
      </c>
      <c r="H183" s="745"/>
      <c r="I183" s="103">
        <f>VLOOKUP($E183,HiLow!$E$17:$Q$319,I$1,FALSE)</f>
        <v>188.06</v>
      </c>
      <c r="J183" s="103">
        <f>VLOOKUP($E183,HiLow!$E$17:$Q$319,J$1,FALSE)</f>
        <v>-9.9999999999909051E-3</v>
      </c>
      <c r="K183" s="729">
        <f>VLOOKUP($E183,HiLow!$E$17:$Q$319,K$1,FALSE)</f>
        <v>1</v>
      </c>
      <c r="L183" s="88">
        <f>VLOOKUP($E183,HiLow!$E$17:$Q$319,L$1,FALSE)</f>
        <v>12186.89</v>
      </c>
      <c r="M183" s="736">
        <f>VLOOKUP($E183,HiLow!$E$17:$Q$319,M$1,FALSE)</f>
        <v>0.5746</v>
      </c>
      <c r="N183" s="736">
        <f>VLOOKUP($E183,HiLow!$E$17:$Q$319,N$1,FALSE)</f>
        <v>3.1600000000000003E-2</v>
      </c>
      <c r="O183" s="88">
        <f>VLOOKUP($E183,HiLow!$E$17:$Q$319,O$1,FALSE)</f>
        <v>385.11</v>
      </c>
      <c r="P183" s="103">
        <f>VLOOKUP($E183,HiLow!$E$17:$Q$319,P$1,FALSE)</f>
        <v>12205.41</v>
      </c>
      <c r="Q183" s="88">
        <f>VLOOKUP($E183,HiLow!$E$17:$Q$319,Q$1,FALSE)</f>
        <v>12590.52</v>
      </c>
    </row>
    <row r="184" spans="1:17" x14ac:dyDescent="0.2">
      <c r="A184" s="22" t="s">
        <v>525</v>
      </c>
      <c r="B184" s="37" t="s">
        <v>526</v>
      </c>
      <c r="C184" s="38" t="s">
        <v>525</v>
      </c>
      <c r="D184" s="24" t="s">
        <v>526</v>
      </c>
      <c r="E184" s="39" t="s">
        <v>527</v>
      </c>
      <c r="F184" s="40" t="s">
        <v>497</v>
      </c>
      <c r="G184" s="758">
        <v>31</v>
      </c>
      <c r="H184" s="745"/>
      <c r="I184" s="103">
        <f>VLOOKUP($E184,HiLow!$E$17:$Q$319,I$1,FALSE)</f>
        <v>39.44</v>
      </c>
      <c r="J184" s="103">
        <f>VLOOKUP($E184,HiLow!$E$17:$Q$319,J$1,FALSE)</f>
        <v>2.2399999999999949</v>
      </c>
      <c r="K184" s="729">
        <f>VLOOKUP($E184,HiLow!$E$17:$Q$319,K$1,FALSE)</f>
        <v>1.06</v>
      </c>
      <c r="L184" s="88">
        <f>VLOOKUP($E184,HiLow!$E$17:$Q$319,L$1,FALSE)</f>
        <v>14681.16</v>
      </c>
      <c r="M184" s="736">
        <f>VLOOKUP($E184,HiLow!$E$17:$Q$319,M$1,FALSE)</f>
        <v>0.30709999999999998</v>
      </c>
      <c r="N184" s="736">
        <f>VLOOKUP($E184,HiLow!$E$17:$Q$319,N$1,FALSE)</f>
        <v>1.6899999999999998E-2</v>
      </c>
      <c r="O184" s="88">
        <f>VLOOKUP($E184,HiLow!$E$17:$Q$319,O$1,FALSE)</f>
        <v>248.11</v>
      </c>
      <c r="P184" s="103">
        <f>VLOOKUP($E184,HiLow!$E$17:$Q$319,P$1,FALSE)</f>
        <v>14681.16</v>
      </c>
      <c r="Q184" s="88">
        <f>VLOOKUP($E184,HiLow!$E$17:$Q$319,Q$1,FALSE)</f>
        <v>14929.27</v>
      </c>
    </row>
    <row r="185" spans="1:17" x14ac:dyDescent="0.2">
      <c r="A185" s="22" t="s">
        <v>528</v>
      </c>
      <c r="B185" s="37" t="s">
        <v>529</v>
      </c>
      <c r="C185" s="38" t="s">
        <v>528</v>
      </c>
      <c r="D185" s="24" t="s">
        <v>529</v>
      </c>
      <c r="E185" s="39" t="s">
        <v>530</v>
      </c>
      <c r="F185" s="40" t="s">
        <v>177</v>
      </c>
      <c r="G185" s="758">
        <v>31</v>
      </c>
      <c r="H185" s="745"/>
      <c r="I185" s="103">
        <f>VLOOKUP($E185,HiLow!$E$17:$Q$319,I$1,FALSE)</f>
        <v>5.44</v>
      </c>
      <c r="J185" s="103">
        <f>VLOOKUP($E185,HiLow!$E$17:$Q$319,J$1,FALSE)</f>
        <v>0</v>
      </c>
      <c r="K185" s="729">
        <f>VLOOKUP($E185,HiLow!$E$17:$Q$319,K$1,FALSE)</f>
        <v>1</v>
      </c>
      <c r="L185" s="88">
        <f>VLOOKUP($E185,HiLow!$E$17:$Q$319,L$1,FALSE)</f>
        <v>0</v>
      </c>
      <c r="M185" s="736">
        <f>VLOOKUP($E185,HiLow!$E$17:$Q$319,M$1,FALSE)</f>
        <v>0</v>
      </c>
      <c r="N185" s="729" t="str">
        <f>VLOOKUP($E185,HiLow!$E$17:$Q$319,N$1,FALSE)</f>
        <v>Missing budget</v>
      </c>
      <c r="O185" s="88" t="str">
        <f>VLOOKUP($E185,HiLow!$E$17:$Q$319,O$1,FALSE)</f>
        <v>na</v>
      </c>
      <c r="P185" s="103">
        <f>VLOOKUP($E185,HiLow!$E$17:$Q$319,P$1,FALSE)</f>
        <v>0</v>
      </c>
      <c r="Q185" s="88" t="str">
        <f>VLOOKUP($E185,HiLow!$E$17:$Q$319,Q$1,FALSE)</f>
        <v>na</v>
      </c>
    </row>
    <row r="186" spans="1:17" x14ac:dyDescent="0.2">
      <c r="A186" s="50" t="s">
        <v>531</v>
      </c>
      <c r="B186" s="51" t="s">
        <v>532</v>
      </c>
      <c r="C186" s="52" t="s">
        <v>531</v>
      </c>
      <c r="D186" s="53" t="s">
        <v>532</v>
      </c>
      <c r="E186" s="54" t="s">
        <v>533</v>
      </c>
      <c r="F186" s="55" t="s">
        <v>497</v>
      </c>
      <c r="G186" s="761">
        <v>31</v>
      </c>
      <c r="H186" s="745"/>
      <c r="I186" s="105">
        <f>VLOOKUP($E186,HiLow!$E$17:$Q$319,I$1,FALSE)</f>
        <v>243.38</v>
      </c>
      <c r="J186" s="105">
        <f>VLOOKUP($E186,HiLow!$E$17:$Q$319,J$1,FALSE)</f>
        <v>0.48000000000001819</v>
      </c>
      <c r="K186" s="732">
        <f>VLOOKUP($E186,HiLow!$E$17:$Q$319,K$1,FALSE)</f>
        <v>1.002</v>
      </c>
      <c r="L186" s="90">
        <f>VLOOKUP($E186,HiLow!$E$17:$Q$319,L$1,FALSE)</f>
        <v>14907.269999999999</v>
      </c>
      <c r="M186" s="738">
        <f>VLOOKUP($E186,HiLow!$E$17:$Q$319,M$1,FALSE)</f>
        <v>0.2873</v>
      </c>
      <c r="N186" s="738">
        <f>VLOOKUP($E186,HiLow!$E$17:$Q$319,N$1,FALSE)</f>
        <v>1.5800000000000002E-2</v>
      </c>
      <c r="O186" s="90">
        <f>VLOOKUP($E186,HiLow!$E$17:$Q$319,O$1,FALSE)</f>
        <v>235.53</v>
      </c>
      <c r="P186" s="105">
        <f>VLOOKUP($E186,HiLow!$E$17:$Q$319,P$1,FALSE)</f>
        <v>15082.3</v>
      </c>
      <c r="Q186" s="90">
        <f>VLOOKUP($E186,HiLow!$E$17:$Q$319,Q$1,FALSE)</f>
        <v>15317.83</v>
      </c>
    </row>
    <row r="187" spans="1:17" x14ac:dyDescent="0.2">
      <c r="A187" s="42" t="s">
        <v>534</v>
      </c>
      <c r="B187" s="43" t="s">
        <v>535</v>
      </c>
      <c r="C187" s="44" t="s">
        <v>534</v>
      </c>
      <c r="D187" s="45" t="s">
        <v>535</v>
      </c>
      <c r="E187" s="46" t="s">
        <v>536</v>
      </c>
      <c r="F187" s="47" t="s">
        <v>497</v>
      </c>
      <c r="G187" s="760">
        <v>31</v>
      </c>
      <c r="H187" s="745"/>
      <c r="I187" s="104">
        <f>VLOOKUP($E187,HiLow!$E$17:$Q$319,I$1,FALSE)</f>
        <v>891.66000000000008</v>
      </c>
      <c r="J187" s="104">
        <f>VLOOKUP($E187,HiLow!$E$17:$Q$319,J$1,FALSE)</f>
        <v>11.520000000000095</v>
      </c>
      <c r="K187" s="731">
        <f>VLOOKUP($E187,HiLow!$E$17:$Q$319,K$1,FALSE)</f>
        <v>1.0129999999999999</v>
      </c>
      <c r="L187" s="89">
        <f>VLOOKUP($E187,HiLow!$E$17:$Q$319,L$1,FALSE)</f>
        <v>13599.37</v>
      </c>
      <c r="M187" s="737">
        <f>VLOOKUP($E187,HiLow!$E$17:$Q$319,M$1,FALSE)</f>
        <v>0.41110000000000002</v>
      </c>
      <c r="N187" s="737">
        <f>VLOOKUP($E187,HiLow!$E$17:$Q$319,N$1,FALSE)</f>
        <v>2.2599999999999999E-2</v>
      </c>
      <c r="O187" s="89">
        <f>VLOOKUP($E187,HiLow!$E$17:$Q$319,O$1,FALSE)</f>
        <v>307.35000000000002</v>
      </c>
      <c r="P187" s="104">
        <f>VLOOKUP($E187,HiLow!$E$17:$Q$319,P$1,FALSE)</f>
        <v>13729.67</v>
      </c>
      <c r="Q187" s="89">
        <f>VLOOKUP($E187,HiLow!$E$17:$Q$319,Q$1,FALSE)</f>
        <v>14037.02</v>
      </c>
    </row>
    <row r="188" spans="1:17" x14ac:dyDescent="0.2">
      <c r="A188" s="22" t="s">
        <v>537</v>
      </c>
      <c r="B188" s="37" t="s">
        <v>538</v>
      </c>
      <c r="C188" s="38" t="s">
        <v>537</v>
      </c>
      <c r="D188" s="24" t="s">
        <v>538</v>
      </c>
      <c r="E188" s="39" t="s">
        <v>539</v>
      </c>
      <c r="F188" s="40" t="s">
        <v>471</v>
      </c>
      <c r="G188" s="758">
        <v>32</v>
      </c>
      <c r="H188" s="745"/>
      <c r="I188" s="103">
        <f>VLOOKUP($E188,HiLow!$E$17:$Q$319,I$1,FALSE)</f>
        <v>179.29</v>
      </c>
      <c r="J188" s="103">
        <f>VLOOKUP($E188,HiLow!$E$17:$Q$319,J$1,FALSE)</f>
        <v>-2.0000000000010232E-2</v>
      </c>
      <c r="K188" s="729">
        <f>VLOOKUP($E188,HiLow!$E$17:$Q$319,K$1,FALSE)</f>
        <v>1</v>
      </c>
      <c r="L188" s="88">
        <f>VLOOKUP($E188,HiLow!$E$17:$Q$319,L$1,FALSE)</f>
        <v>15421.560000000001</v>
      </c>
      <c r="M188" s="736">
        <f>VLOOKUP($E188,HiLow!$E$17:$Q$319,M$1,FALSE)</f>
        <v>0.24429999999999999</v>
      </c>
      <c r="N188" s="736">
        <f>VLOOKUP($E188,HiLow!$E$17:$Q$319,N$1,FALSE)</f>
        <v>1.34E-2</v>
      </c>
      <c r="O188" s="88">
        <f>VLOOKUP($E188,HiLow!$E$17:$Q$319,O$1,FALSE)</f>
        <v>206.65</v>
      </c>
      <c r="P188" s="103">
        <f>VLOOKUP($E188,HiLow!$E$17:$Q$319,P$1,FALSE)</f>
        <v>15684.95</v>
      </c>
      <c r="Q188" s="88">
        <f>VLOOKUP($E188,HiLow!$E$17:$Q$319,Q$1,FALSE)</f>
        <v>15891.6</v>
      </c>
    </row>
    <row r="189" spans="1:17" x14ac:dyDescent="0.2">
      <c r="A189" s="22" t="s">
        <v>540</v>
      </c>
      <c r="B189" s="37" t="s">
        <v>541</v>
      </c>
      <c r="C189" s="38" t="s">
        <v>540</v>
      </c>
      <c r="D189" s="24" t="s">
        <v>541</v>
      </c>
      <c r="E189" s="39" t="s">
        <v>542</v>
      </c>
      <c r="F189" s="40" t="s">
        <v>471</v>
      </c>
      <c r="G189" s="758">
        <v>32</v>
      </c>
      <c r="H189" s="745"/>
      <c r="I189" s="103">
        <f>VLOOKUP($E189,HiLow!$E$17:$Q$319,I$1,FALSE)</f>
        <v>115.8</v>
      </c>
      <c r="J189" s="103">
        <f>VLOOKUP($E189,HiLow!$E$17:$Q$319,J$1,FALSE)</f>
        <v>-1.0000000000005116E-2</v>
      </c>
      <c r="K189" s="729">
        <f>VLOOKUP($E189,HiLow!$E$17:$Q$319,K$1,FALSE)</f>
        <v>1</v>
      </c>
      <c r="L189" s="88">
        <f>VLOOKUP($E189,HiLow!$E$17:$Q$319,L$1,FALSE)</f>
        <v>14882.109999999999</v>
      </c>
      <c r="M189" s="736">
        <f>VLOOKUP($E189,HiLow!$E$17:$Q$319,M$1,FALSE)</f>
        <v>0.28939999999999999</v>
      </c>
      <c r="N189" s="736">
        <f>VLOOKUP($E189,HiLow!$E$17:$Q$319,N$1,FALSE)</f>
        <v>1.5900000000000001E-2</v>
      </c>
      <c r="O189" s="88">
        <f>VLOOKUP($E189,HiLow!$E$17:$Q$319,O$1,FALSE)</f>
        <v>236.63</v>
      </c>
      <c r="P189" s="103">
        <f>VLOOKUP($E189,HiLow!$E$17:$Q$319,P$1,FALSE)</f>
        <v>14918.38</v>
      </c>
      <c r="Q189" s="88">
        <f>VLOOKUP($E189,HiLow!$E$17:$Q$319,Q$1,FALSE)</f>
        <v>15155.01</v>
      </c>
    </row>
    <row r="190" spans="1:17" x14ac:dyDescent="0.2">
      <c r="A190" s="22" t="s">
        <v>543</v>
      </c>
      <c r="B190" s="37" t="s">
        <v>544</v>
      </c>
      <c r="C190" s="38" t="s">
        <v>543</v>
      </c>
      <c r="D190" s="24" t="s">
        <v>544</v>
      </c>
      <c r="E190" s="39" t="s">
        <v>545</v>
      </c>
      <c r="F190" s="40" t="s">
        <v>471</v>
      </c>
      <c r="G190" s="758">
        <v>32</v>
      </c>
      <c r="H190" s="745"/>
      <c r="I190" s="103">
        <f>VLOOKUP($E190,HiLow!$E$17:$Q$319,I$1,FALSE)</f>
        <v>185</v>
      </c>
      <c r="J190" s="103">
        <f>VLOOKUP($E190,HiLow!$E$17:$Q$319,J$1,FALSE)</f>
        <v>0</v>
      </c>
      <c r="K190" s="729">
        <f>VLOOKUP($E190,HiLow!$E$17:$Q$319,K$1,FALSE)</f>
        <v>1</v>
      </c>
      <c r="L190" s="88">
        <f>VLOOKUP($E190,HiLow!$E$17:$Q$319,L$1,FALSE)</f>
        <v>16840.190000000002</v>
      </c>
      <c r="M190" s="736">
        <f>VLOOKUP($E190,HiLow!$E$17:$Q$319,M$1,FALSE)</f>
        <v>0.13950000000000001</v>
      </c>
      <c r="N190" s="736">
        <f>VLOOKUP($E190,HiLow!$E$17:$Q$319,N$1,FALSE)</f>
        <v>7.7000000000000002E-3</v>
      </c>
      <c r="O190" s="88">
        <f>VLOOKUP($E190,HiLow!$E$17:$Q$319,O$1,FALSE)</f>
        <v>129.66999999999999</v>
      </c>
      <c r="P190" s="103">
        <f>VLOOKUP($E190,HiLow!$E$17:$Q$319,P$1,FALSE)</f>
        <v>19727.72</v>
      </c>
      <c r="Q190" s="88">
        <f>VLOOKUP($E190,HiLow!$E$17:$Q$319,Q$1,FALSE)</f>
        <v>19857.39</v>
      </c>
    </row>
    <row r="191" spans="1:17" x14ac:dyDescent="0.2">
      <c r="A191" s="22" t="s">
        <v>546</v>
      </c>
      <c r="B191" s="37" t="s">
        <v>547</v>
      </c>
      <c r="C191" s="38" t="s">
        <v>546</v>
      </c>
      <c r="D191" s="24" t="s">
        <v>547</v>
      </c>
      <c r="E191" s="39" t="s">
        <v>548</v>
      </c>
      <c r="F191" s="40" t="s">
        <v>471</v>
      </c>
      <c r="G191" s="758">
        <v>32</v>
      </c>
      <c r="H191" s="745"/>
      <c r="I191" s="103">
        <f>VLOOKUP($E191,HiLow!$E$17:$Q$319,I$1,FALSE)</f>
        <v>156.61000000000001</v>
      </c>
      <c r="J191" s="103">
        <f>VLOOKUP($E191,HiLow!$E$17:$Q$319,J$1,FALSE)</f>
        <v>1.0000000000019327E-2</v>
      </c>
      <c r="K191" s="729">
        <f>VLOOKUP($E191,HiLow!$E$17:$Q$319,K$1,FALSE)</f>
        <v>1</v>
      </c>
      <c r="L191" s="88">
        <f>VLOOKUP($E191,HiLow!$E$17:$Q$319,L$1,FALSE)</f>
        <v>14490.259999999998</v>
      </c>
      <c r="M191" s="736">
        <f>VLOOKUP($E191,HiLow!$E$17:$Q$319,M$1,FALSE)</f>
        <v>0.32429999999999998</v>
      </c>
      <c r="N191" s="736">
        <f>VLOOKUP($E191,HiLow!$E$17:$Q$319,N$1,FALSE)</f>
        <v>1.78E-2</v>
      </c>
      <c r="O191" s="88">
        <f>VLOOKUP($E191,HiLow!$E$17:$Q$319,O$1,FALSE)</f>
        <v>257.93</v>
      </c>
      <c r="P191" s="103">
        <f>VLOOKUP($E191,HiLow!$E$17:$Q$319,P$1,FALSE)</f>
        <v>16547.89</v>
      </c>
      <c r="Q191" s="88">
        <f>VLOOKUP($E191,HiLow!$E$17:$Q$319,Q$1,FALSE)</f>
        <v>16805.82</v>
      </c>
    </row>
    <row r="192" spans="1:17" x14ac:dyDescent="0.2">
      <c r="A192" s="22" t="s">
        <v>549</v>
      </c>
      <c r="B192" s="37" t="s">
        <v>550</v>
      </c>
      <c r="C192" s="38" t="s">
        <v>549</v>
      </c>
      <c r="D192" s="24" t="s">
        <v>550</v>
      </c>
      <c r="E192" s="39" t="s">
        <v>551</v>
      </c>
      <c r="F192" s="40" t="s">
        <v>471</v>
      </c>
      <c r="G192" s="758">
        <v>32</v>
      </c>
      <c r="H192" s="745"/>
      <c r="I192" s="103">
        <f>VLOOKUP($E192,HiLow!$E$17:$Q$319,I$1,FALSE)</f>
        <v>70.459999999999994</v>
      </c>
      <c r="J192" s="103">
        <f>VLOOKUP($E192,HiLow!$E$17:$Q$319,J$1,FALSE)</f>
        <v>3.4599999999999937</v>
      </c>
      <c r="K192" s="729">
        <f>VLOOKUP($E192,HiLow!$E$17:$Q$319,K$1,FALSE)</f>
        <v>1.052</v>
      </c>
      <c r="L192" s="88">
        <f>VLOOKUP($E192,HiLow!$E$17:$Q$319,L$1,FALSE)</f>
        <v>14379.33</v>
      </c>
      <c r="M192" s="736">
        <f>VLOOKUP($E192,HiLow!$E$17:$Q$319,M$1,FALSE)</f>
        <v>0.33450000000000002</v>
      </c>
      <c r="N192" s="736">
        <f>VLOOKUP($E192,HiLow!$E$17:$Q$319,N$1,FALSE)</f>
        <v>1.84E-2</v>
      </c>
      <c r="O192" s="88">
        <f>VLOOKUP($E192,HiLow!$E$17:$Q$319,O$1,FALSE)</f>
        <v>264.58</v>
      </c>
      <c r="P192" s="103">
        <f>VLOOKUP($E192,HiLow!$E$17:$Q$319,P$1,FALSE)</f>
        <v>14458.81</v>
      </c>
      <c r="Q192" s="88">
        <f>VLOOKUP($E192,HiLow!$E$17:$Q$319,Q$1,FALSE)</f>
        <v>14723.39</v>
      </c>
    </row>
    <row r="193" spans="1:17" x14ac:dyDescent="0.2">
      <c r="A193" s="42" t="s">
        <v>552</v>
      </c>
      <c r="B193" s="43" t="s">
        <v>553</v>
      </c>
      <c r="C193" s="44" t="s">
        <v>552</v>
      </c>
      <c r="D193" s="45" t="s">
        <v>553</v>
      </c>
      <c r="E193" s="46" t="s">
        <v>554</v>
      </c>
      <c r="F193" s="47" t="s">
        <v>471</v>
      </c>
      <c r="G193" s="760">
        <v>32</v>
      </c>
      <c r="H193" s="745"/>
      <c r="I193" s="104">
        <f>VLOOKUP($E193,HiLow!$E$17:$Q$319,I$1,FALSE)</f>
        <v>757.28</v>
      </c>
      <c r="J193" s="104">
        <f>VLOOKUP($E193,HiLow!$E$17:$Q$319,J$1,FALSE)</f>
        <v>3.3100000000000591</v>
      </c>
      <c r="K193" s="731">
        <f>VLOOKUP($E193,HiLow!$E$17:$Q$319,K$1,FALSE)</f>
        <v>1.004</v>
      </c>
      <c r="L193" s="89">
        <f>VLOOKUP($E193,HiLow!$E$17:$Q$319,L$1,FALSE)</f>
        <v>15122.970000000001</v>
      </c>
      <c r="M193" s="737">
        <f>VLOOKUP($E193,HiLow!$E$17:$Q$319,M$1,FALSE)</f>
        <v>0.26889999999999997</v>
      </c>
      <c r="N193" s="737">
        <f>VLOOKUP($E193,HiLow!$E$17:$Q$319,N$1,FALSE)</f>
        <v>1.4800000000000001E-2</v>
      </c>
      <c r="O193" s="89">
        <f>VLOOKUP($E193,HiLow!$E$17:$Q$319,O$1,FALSE)</f>
        <v>223.82</v>
      </c>
      <c r="P193" s="104">
        <f>VLOOKUP($E193,HiLow!$E$17:$Q$319,P$1,FALSE)</f>
        <v>16097.03</v>
      </c>
      <c r="Q193" s="89">
        <f>VLOOKUP($E193,HiLow!$E$17:$Q$319,Q$1,FALSE)</f>
        <v>16320.85</v>
      </c>
    </row>
    <row r="194" spans="1:17" x14ac:dyDescent="0.2">
      <c r="A194" s="22" t="s">
        <v>555</v>
      </c>
      <c r="B194" s="37" t="s">
        <v>556</v>
      </c>
      <c r="C194" s="38" t="s">
        <v>555</v>
      </c>
      <c r="D194" s="24" t="s">
        <v>556</v>
      </c>
      <c r="E194" s="39" t="s">
        <v>557</v>
      </c>
      <c r="F194" s="40" t="s">
        <v>74</v>
      </c>
      <c r="G194" s="758">
        <v>33</v>
      </c>
      <c r="H194" s="745"/>
      <c r="I194" s="103">
        <f>VLOOKUP($E194,HiLow!$E$17:$Q$319,I$1,FALSE)</f>
        <v>166.2</v>
      </c>
      <c r="J194" s="103">
        <f>VLOOKUP($E194,HiLow!$E$17:$Q$319,J$1,FALSE)</f>
        <v>-1.0000000000019327E-2</v>
      </c>
      <c r="K194" s="729">
        <f>VLOOKUP($E194,HiLow!$E$17:$Q$319,K$1,FALSE)</f>
        <v>1</v>
      </c>
      <c r="L194" s="88">
        <f>VLOOKUP($E194,HiLow!$E$17:$Q$319,L$1,FALSE)</f>
        <v>16886.82</v>
      </c>
      <c r="M194" s="736">
        <f>VLOOKUP($E194,HiLow!$E$17:$Q$319,M$1,FALSE)</f>
        <v>0.13639999999999999</v>
      </c>
      <c r="N194" s="736">
        <f>VLOOKUP($E194,HiLow!$E$17:$Q$319,N$1,FALSE)</f>
        <v>7.4999999999999997E-3</v>
      </c>
      <c r="O194" s="88">
        <f>VLOOKUP($E194,HiLow!$E$17:$Q$319,O$1,FALSE)</f>
        <v>126.65</v>
      </c>
      <c r="P194" s="103">
        <f>VLOOKUP($E194,HiLow!$E$17:$Q$319,P$1,FALSE)</f>
        <v>16886.82</v>
      </c>
      <c r="Q194" s="88">
        <f>VLOOKUP($E194,HiLow!$E$17:$Q$319,Q$1,FALSE)</f>
        <v>17013.47</v>
      </c>
    </row>
    <row r="195" spans="1:17" x14ac:dyDescent="0.2">
      <c r="A195" s="22" t="s">
        <v>558</v>
      </c>
      <c r="B195" s="37" t="s">
        <v>559</v>
      </c>
      <c r="C195" s="38" t="s">
        <v>558</v>
      </c>
      <c r="D195" s="24" t="s">
        <v>559</v>
      </c>
      <c r="E195" s="39" t="s">
        <v>560</v>
      </c>
      <c r="F195" s="40" t="s">
        <v>74</v>
      </c>
      <c r="G195" s="758">
        <v>33</v>
      </c>
      <c r="H195" s="745"/>
      <c r="I195" s="103">
        <f>VLOOKUP($E195,HiLow!$E$17:$Q$319,I$1,FALSE)</f>
        <v>75.7</v>
      </c>
      <c r="J195" s="103">
        <f>VLOOKUP($E195,HiLow!$E$17:$Q$319,J$1,FALSE)</f>
        <v>10.980000000000004</v>
      </c>
      <c r="K195" s="729">
        <f>VLOOKUP($E195,HiLow!$E$17:$Q$319,K$1,FALSE)</f>
        <v>1.17</v>
      </c>
      <c r="L195" s="88">
        <f>VLOOKUP($E195,HiLow!$E$17:$Q$319,L$1,FALSE)</f>
        <v>11845.509999999998</v>
      </c>
      <c r="M195" s="736">
        <f>VLOOKUP($E195,HiLow!$E$17:$Q$319,M$1,FALSE)</f>
        <v>0.62</v>
      </c>
      <c r="N195" s="729" t="str">
        <f>VLOOKUP($E195,HiLow!$E$17:$Q$319,N$1,FALSE)</f>
        <v>phantoms ≥ 10%</v>
      </c>
      <c r="O195" s="88" t="str">
        <f>VLOOKUP($E195,HiLow!$E$17:$Q$319,O$1,FALSE)</f>
        <v>na</v>
      </c>
      <c r="P195" s="103">
        <f>VLOOKUP($E195,HiLow!$E$17:$Q$319,P$1,FALSE)</f>
        <v>12183.38</v>
      </c>
      <c r="Q195" s="88" t="str">
        <f>VLOOKUP($E195,HiLow!$E$17:$Q$319,Q$1,FALSE)</f>
        <v>na</v>
      </c>
    </row>
    <row r="196" spans="1:17" x14ac:dyDescent="0.2">
      <c r="A196" s="22" t="s">
        <v>561</v>
      </c>
      <c r="B196" s="37" t="s">
        <v>562</v>
      </c>
      <c r="C196" s="38" t="s">
        <v>561</v>
      </c>
      <c r="D196" s="24" t="s">
        <v>562</v>
      </c>
      <c r="E196" s="39" t="s">
        <v>563</v>
      </c>
      <c r="F196" s="40" t="s">
        <v>74</v>
      </c>
      <c r="G196" s="758">
        <v>33</v>
      </c>
      <c r="H196" s="745"/>
      <c r="I196" s="103">
        <f>VLOOKUP($E196,HiLow!$E$17:$Q$319,I$1,FALSE)</f>
        <v>77.91</v>
      </c>
      <c r="J196" s="103">
        <f>VLOOKUP($E196,HiLow!$E$17:$Q$319,J$1,FALSE)</f>
        <v>2.8999999999999915</v>
      </c>
      <c r="K196" s="729">
        <f>VLOOKUP($E196,HiLow!$E$17:$Q$319,K$1,FALSE)</f>
        <v>1.0389999999999999</v>
      </c>
      <c r="L196" s="88">
        <f>VLOOKUP($E196,HiLow!$E$17:$Q$319,L$1,FALSE)</f>
        <v>15053.25</v>
      </c>
      <c r="M196" s="736">
        <f>VLOOKUP($E196,HiLow!$E$17:$Q$319,M$1,FALSE)</f>
        <v>0.27479999999999999</v>
      </c>
      <c r="N196" s="736">
        <f>VLOOKUP($E196,HiLow!$E$17:$Q$319,N$1,FALSE)</f>
        <v>1.5100000000000001E-2</v>
      </c>
      <c r="O196" s="88">
        <f>VLOOKUP($E196,HiLow!$E$17:$Q$319,O$1,FALSE)</f>
        <v>227.3</v>
      </c>
      <c r="P196" s="103">
        <f>VLOOKUP($E196,HiLow!$E$17:$Q$319,P$1,FALSE)</f>
        <v>15053.25</v>
      </c>
      <c r="Q196" s="88">
        <f>VLOOKUP($E196,HiLow!$E$17:$Q$319,Q$1,FALSE)</f>
        <v>15280.55</v>
      </c>
    </row>
    <row r="197" spans="1:17" x14ac:dyDescent="0.2">
      <c r="A197" s="22" t="s">
        <v>564</v>
      </c>
      <c r="B197" s="37" t="s">
        <v>565</v>
      </c>
      <c r="C197" s="38" t="s">
        <v>564</v>
      </c>
      <c r="D197" s="24" t="s">
        <v>565</v>
      </c>
      <c r="E197" s="39" t="s">
        <v>566</v>
      </c>
      <c r="F197" s="40" t="s">
        <v>74</v>
      </c>
      <c r="G197" s="758">
        <v>33</v>
      </c>
      <c r="H197" s="745"/>
      <c r="I197" s="103">
        <f>VLOOKUP($E197,HiLow!$E$17:$Q$319,I$1,FALSE)</f>
        <v>126.14</v>
      </c>
      <c r="J197" s="103">
        <f>VLOOKUP($E197,HiLow!$E$17:$Q$319,J$1,FALSE)</f>
        <v>0.31000000000000227</v>
      </c>
      <c r="K197" s="729">
        <f>VLOOKUP($E197,HiLow!$E$17:$Q$319,K$1,FALSE)</f>
        <v>1.002</v>
      </c>
      <c r="L197" s="88">
        <f>VLOOKUP($E197,HiLow!$E$17:$Q$319,L$1,FALSE)</f>
        <v>15572.859999999999</v>
      </c>
      <c r="M197" s="736">
        <f>VLOOKUP($E197,HiLow!$E$17:$Q$319,M$1,FALSE)</f>
        <v>0.23219999999999999</v>
      </c>
      <c r="N197" s="736">
        <f>VLOOKUP($E197,HiLow!$E$17:$Q$319,N$1,FALSE)</f>
        <v>1.2800000000000001E-2</v>
      </c>
      <c r="O197" s="88">
        <f>VLOOKUP($E197,HiLow!$E$17:$Q$319,O$1,FALSE)</f>
        <v>199.33</v>
      </c>
      <c r="P197" s="103">
        <f>VLOOKUP($E197,HiLow!$E$17:$Q$319,P$1,FALSE)</f>
        <v>16138.14</v>
      </c>
      <c r="Q197" s="88">
        <f>VLOOKUP($E197,HiLow!$E$17:$Q$319,Q$1,FALSE)</f>
        <v>16337.47</v>
      </c>
    </row>
    <row r="198" spans="1:17" x14ac:dyDescent="0.2">
      <c r="A198" s="42" t="s">
        <v>567</v>
      </c>
      <c r="B198" s="43" t="s">
        <v>568</v>
      </c>
      <c r="C198" s="44" t="s">
        <v>567</v>
      </c>
      <c r="D198" s="45" t="s">
        <v>568</v>
      </c>
      <c r="E198" s="46" t="s">
        <v>569</v>
      </c>
      <c r="F198" s="47" t="s">
        <v>74</v>
      </c>
      <c r="G198" s="760">
        <v>33</v>
      </c>
      <c r="H198" s="745"/>
      <c r="I198" s="104">
        <f>VLOOKUP($E198,HiLow!$E$17:$Q$319,I$1,FALSE)</f>
        <v>408.67</v>
      </c>
      <c r="J198" s="104">
        <f>VLOOKUP($E198,HiLow!$E$17:$Q$319,J$1,FALSE)</f>
        <v>8.6000000000000227</v>
      </c>
      <c r="K198" s="731">
        <f>VLOOKUP($E198,HiLow!$E$17:$Q$319,K$1,FALSE)</f>
        <v>1.0209999999999999</v>
      </c>
      <c r="L198" s="89">
        <f>VLOOKUP($E198,HiLow!$E$17:$Q$319,L$1,FALSE)</f>
        <v>13588.55</v>
      </c>
      <c r="M198" s="737">
        <f>VLOOKUP($E198,HiLow!$E$17:$Q$319,M$1,FALSE)</f>
        <v>0.41220000000000001</v>
      </c>
      <c r="N198" s="737">
        <f>VLOOKUP($E198,HiLow!$E$17:$Q$319,N$1,FALSE)</f>
        <v>2.2700000000000001E-2</v>
      </c>
      <c r="O198" s="89">
        <f>VLOOKUP($E198,HiLow!$E$17:$Q$319,O$1,FALSE)</f>
        <v>308.45999999999998</v>
      </c>
      <c r="P198" s="104">
        <f>VLOOKUP($E198,HiLow!$E$17:$Q$319,P$1,FALSE)</f>
        <v>14111.48</v>
      </c>
      <c r="Q198" s="89">
        <f>VLOOKUP($E198,HiLow!$E$17:$Q$319,Q$1,FALSE)</f>
        <v>14419.94</v>
      </c>
    </row>
    <row r="199" spans="1:17" x14ac:dyDescent="0.2">
      <c r="A199" s="22" t="s">
        <v>570</v>
      </c>
      <c r="B199" s="37" t="s">
        <v>571</v>
      </c>
      <c r="C199" s="38" t="s">
        <v>570</v>
      </c>
      <c r="D199" s="24" t="s">
        <v>571</v>
      </c>
      <c r="E199" s="39" t="s">
        <v>572</v>
      </c>
      <c r="F199" s="40" t="s">
        <v>497</v>
      </c>
      <c r="G199" s="758">
        <v>34</v>
      </c>
      <c r="H199" s="745"/>
      <c r="I199" s="103">
        <f>VLOOKUP($E199,HiLow!$E$17:$Q$319,I$1,FALSE)</f>
        <v>89.06</v>
      </c>
      <c r="J199" s="103">
        <f>VLOOKUP($E199,HiLow!$E$17:$Q$319,J$1,FALSE)</f>
        <v>-9.9999999999909051E-3</v>
      </c>
      <c r="K199" s="729">
        <f>VLOOKUP($E199,HiLow!$E$17:$Q$319,K$1,FALSE)</f>
        <v>1</v>
      </c>
      <c r="L199" s="88">
        <f>VLOOKUP($E199,HiLow!$E$17:$Q$319,L$1,FALSE)</f>
        <v>14123.400000000001</v>
      </c>
      <c r="M199" s="736">
        <f>VLOOKUP($E199,HiLow!$E$17:$Q$319,M$1,FALSE)</f>
        <v>0.35870000000000002</v>
      </c>
      <c r="N199" s="736">
        <f>VLOOKUP($E199,HiLow!$E$17:$Q$319,N$1,FALSE)</f>
        <v>1.9699999999999999E-2</v>
      </c>
      <c r="O199" s="88">
        <f>VLOOKUP($E199,HiLow!$E$17:$Q$319,O$1,FALSE)</f>
        <v>278.23</v>
      </c>
      <c r="P199" s="103">
        <f>VLOOKUP($E199,HiLow!$E$17:$Q$319,P$1,FALSE)</f>
        <v>14858.61</v>
      </c>
      <c r="Q199" s="88">
        <f>VLOOKUP($E199,HiLow!$E$17:$Q$319,Q$1,FALSE)</f>
        <v>15136.84</v>
      </c>
    </row>
    <row r="200" spans="1:17" x14ac:dyDescent="0.2">
      <c r="A200" s="22" t="s">
        <v>573</v>
      </c>
      <c r="B200" s="37" t="s">
        <v>574</v>
      </c>
      <c r="C200" s="38" t="s">
        <v>573</v>
      </c>
      <c r="D200" s="24" t="s">
        <v>575</v>
      </c>
      <c r="E200" s="39" t="s">
        <v>576</v>
      </c>
      <c r="F200" s="40" t="s">
        <v>497</v>
      </c>
      <c r="G200" s="758">
        <v>34</v>
      </c>
      <c r="H200" s="745"/>
      <c r="I200" s="103">
        <f>VLOOKUP($E200,HiLow!$E$17:$Q$319,I$1,FALSE)</f>
        <v>188.38</v>
      </c>
      <c r="J200" s="103">
        <f>VLOOKUP($E200,HiLow!$E$17:$Q$319,J$1,FALSE)</f>
        <v>0</v>
      </c>
      <c r="K200" s="729">
        <f>VLOOKUP($E200,HiLow!$E$17:$Q$319,K$1,FALSE)</f>
        <v>1</v>
      </c>
      <c r="L200" s="88">
        <f>VLOOKUP($E200,HiLow!$E$17:$Q$319,L$1,FALSE)</f>
        <v>12273.53</v>
      </c>
      <c r="M200" s="736">
        <f>VLOOKUP($E200,HiLow!$E$17:$Q$319,M$1,FALSE)</f>
        <v>0.5635</v>
      </c>
      <c r="N200" s="736">
        <f>VLOOKUP($E200,HiLow!$E$17:$Q$319,N$1,FALSE)</f>
        <v>3.1E-2</v>
      </c>
      <c r="O200" s="88">
        <f>VLOOKUP($E200,HiLow!$E$17:$Q$319,O$1,FALSE)</f>
        <v>380.48</v>
      </c>
      <c r="P200" s="103">
        <f>VLOOKUP($E200,HiLow!$E$17:$Q$319,P$1,FALSE)</f>
        <v>12273.53</v>
      </c>
      <c r="Q200" s="88">
        <f>VLOOKUP($E200,HiLow!$E$17:$Q$319,Q$1,FALSE)</f>
        <v>12654.01</v>
      </c>
    </row>
    <row r="201" spans="1:17" x14ac:dyDescent="0.2">
      <c r="A201" s="22" t="s">
        <v>577</v>
      </c>
      <c r="B201" s="37" t="s">
        <v>578</v>
      </c>
      <c r="C201" s="38" t="s">
        <v>577</v>
      </c>
      <c r="D201" s="24" t="s">
        <v>578</v>
      </c>
      <c r="E201" s="39" t="s">
        <v>579</v>
      </c>
      <c r="F201" s="40" t="s">
        <v>497</v>
      </c>
      <c r="G201" s="758">
        <v>34</v>
      </c>
      <c r="H201" s="745"/>
      <c r="I201" s="103">
        <f>VLOOKUP($E201,HiLow!$E$17:$Q$319,I$1,FALSE)</f>
        <v>107.97</v>
      </c>
      <c r="J201" s="103">
        <f>VLOOKUP($E201,HiLow!$E$17:$Q$319,J$1,FALSE)</f>
        <v>0</v>
      </c>
      <c r="K201" s="729">
        <f>VLOOKUP($E201,HiLow!$E$17:$Q$319,K$1,FALSE)</f>
        <v>1</v>
      </c>
      <c r="L201" s="88">
        <f>VLOOKUP($E201,HiLow!$E$17:$Q$319,L$1,FALSE)</f>
        <v>10917.38</v>
      </c>
      <c r="M201" s="736">
        <f>VLOOKUP($E201,HiLow!$E$17:$Q$319,M$1,FALSE)</f>
        <v>0.75770000000000004</v>
      </c>
      <c r="N201" s="736">
        <f>VLOOKUP($E201,HiLow!$E$17:$Q$319,N$1,FALSE)</f>
        <v>4.1700000000000001E-2</v>
      </c>
      <c r="O201" s="88">
        <f>VLOOKUP($E201,HiLow!$E$17:$Q$319,O$1,FALSE)</f>
        <v>455.25</v>
      </c>
      <c r="P201" s="103">
        <f>VLOOKUP($E201,HiLow!$E$17:$Q$319,P$1,FALSE)</f>
        <v>11519.4</v>
      </c>
      <c r="Q201" s="88">
        <f>VLOOKUP($E201,HiLow!$E$17:$Q$319,Q$1,FALSE)</f>
        <v>11974.65</v>
      </c>
    </row>
    <row r="202" spans="1:17" x14ac:dyDescent="0.2">
      <c r="A202" s="22" t="s">
        <v>580</v>
      </c>
      <c r="B202" s="37" t="s">
        <v>581</v>
      </c>
      <c r="C202" s="38" t="s">
        <v>580</v>
      </c>
      <c r="D202" s="24" t="s">
        <v>581</v>
      </c>
      <c r="E202" s="39" t="s">
        <v>582</v>
      </c>
      <c r="F202" s="40" t="s">
        <v>497</v>
      </c>
      <c r="G202" s="758">
        <v>34</v>
      </c>
      <c r="H202" s="745"/>
      <c r="I202" s="103">
        <f>VLOOKUP($E202,HiLow!$E$17:$Q$319,I$1,FALSE)</f>
        <v>125.38</v>
      </c>
      <c r="J202" s="103">
        <f>VLOOKUP($E202,HiLow!$E$17:$Q$319,J$1,FALSE)</f>
        <v>9.9999999999909051E-3</v>
      </c>
      <c r="K202" s="729">
        <f>VLOOKUP($E202,HiLow!$E$17:$Q$319,K$1,FALSE)</f>
        <v>1</v>
      </c>
      <c r="L202" s="88">
        <f>VLOOKUP($E202,HiLow!$E$17:$Q$319,L$1,FALSE)</f>
        <v>13257.59</v>
      </c>
      <c r="M202" s="736">
        <f>VLOOKUP($E202,HiLow!$E$17:$Q$319,M$1,FALSE)</f>
        <v>0.44740000000000002</v>
      </c>
      <c r="N202" s="736">
        <f>VLOOKUP($E202,HiLow!$E$17:$Q$319,N$1,FALSE)</f>
        <v>2.46E-2</v>
      </c>
      <c r="O202" s="88">
        <f>VLOOKUP($E202,HiLow!$E$17:$Q$319,O$1,FALSE)</f>
        <v>326.14</v>
      </c>
      <c r="P202" s="103">
        <f>VLOOKUP($E202,HiLow!$E$17:$Q$319,P$1,FALSE)</f>
        <v>14128.77</v>
      </c>
      <c r="Q202" s="88">
        <f>VLOOKUP($E202,HiLow!$E$17:$Q$319,Q$1,FALSE)</f>
        <v>14454.91</v>
      </c>
    </row>
    <row r="203" spans="1:17" x14ac:dyDescent="0.2">
      <c r="A203" s="22" t="s">
        <v>583</v>
      </c>
      <c r="B203" s="37" t="s">
        <v>584</v>
      </c>
      <c r="C203" s="38" t="s">
        <v>583</v>
      </c>
      <c r="D203" s="24" t="s">
        <v>584</v>
      </c>
      <c r="E203" s="39" t="s">
        <v>585</v>
      </c>
      <c r="F203" s="40" t="s">
        <v>497</v>
      </c>
      <c r="G203" s="758">
        <v>34</v>
      </c>
      <c r="H203" s="745"/>
      <c r="I203" s="103">
        <f>VLOOKUP($E203,HiLow!$E$17:$Q$319,I$1,FALSE)</f>
        <v>142.82</v>
      </c>
      <c r="J203" s="103">
        <f>VLOOKUP($E203,HiLow!$E$17:$Q$319,J$1,FALSE)</f>
        <v>4.2699999999999818</v>
      </c>
      <c r="K203" s="729">
        <f>VLOOKUP($E203,HiLow!$E$17:$Q$319,K$1,FALSE)</f>
        <v>1.0309999999999999</v>
      </c>
      <c r="L203" s="88">
        <f>VLOOKUP($E203,HiLow!$E$17:$Q$319,L$1,FALSE)</f>
        <v>10709.85</v>
      </c>
      <c r="M203" s="736">
        <f>VLOOKUP($E203,HiLow!$E$17:$Q$319,M$1,FALSE)</f>
        <v>0.79179999999999995</v>
      </c>
      <c r="N203" s="736">
        <f>VLOOKUP($E203,HiLow!$E$17:$Q$319,N$1,FALSE)</f>
        <v>4.3499999999999997E-2</v>
      </c>
      <c r="O203" s="88">
        <f>VLOOKUP($E203,HiLow!$E$17:$Q$319,O$1,FALSE)</f>
        <v>465.88</v>
      </c>
      <c r="P203" s="103">
        <f>VLOOKUP($E203,HiLow!$E$17:$Q$319,P$1,FALSE)</f>
        <v>10709.85</v>
      </c>
      <c r="Q203" s="88">
        <f>VLOOKUP($E203,HiLow!$E$17:$Q$319,Q$1,FALSE)</f>
        <v>11175.73</v>
      </c>
    </row>
    <row r="204" spans="1:17" x14ac:dyDescent="0.2">
      <c r="A204" s="22" t="s">
        <v>586</v>
      </c>
      <c r="B204" s="37" t="s">
        <v>587</v>
      </c>
      <c r="C204" s="38" t="s">
        <v>586</v>
      </c>
      <c r="D204" s="24" t="s">
        <v>587</v>
      </c>
      <c r="E204" s="39" t="s">
        <v>588</v>
      </c>
      <c r="F204" s="40" t="s">
        <v>497</v>
      </c>
      <c r="G204" s="758">
        <v>34</v>
      </c>
      <c r="H204" s="745"/>
      <c r="I204" s="103">
        <f>VLOOKUP($E204,HiLow!$E$17:$Q$319,I$1,FALSE)</f>
        <v>94.18</v>
      </c>
      <c r="J204" s="103">
        <f>VLOOKUP($E204,HiLow!$E$17:$Q$319,J$1,FALSE)</f>
        <v>0</v>
      </c>
      <c r="K204" s="729">
        <f>VLOOKUP($E204,HiLow!$E$17:$Q$319,K$1,FALSE)</f>
        <v>1</v>
      </c>
      <c r="L204" s="88">
        <f>VLOOKUP($E204,HiLow!$E$17:$Q$319,L$1,FALSE)</f>
        <v>13176.45</v>
      </c>
      <c r="M204" s="736">
        <f>VLOOKUP($E204,HiLow!$E$17:$Q$319,M$1,FALSE)</f>
        <v>0.45629999999999998</v>
      </c>
      <c r="N204" s="736">
        <f>VLOOKUP($E204,HiLow!$E$17:$Q$319,N$1,FALSE)</f>
        <v>2.5100000000000001E-2</v>
      </c>
      <c r="O204" s="88">
        <f>VLOOKUP($E204,HiLow!$E$17:$Q$319,O$1,FALSE)</f>
        <v>330.73</v>
      </c>
      <c r="P204" s="103">
        <f>VLOOKUP($E204,HiLow!$E$17:$Q$319,P$1,FALSE)</f>
        <v>13176.45</v>
      </c>
      <c r="Q204" s="88">
        <f>VLOOKUP($E204,HiLow!$E$17:$Q$319,Q$1,FALSE)</f>
        <v>13507.18</v>
      </c>
    </row>
    <row r="205" spans="1:17" x14ac:dyDescent="0.2">
      <c r="A205" s="22" t="s">
        <v>589</v>
      </c>
      <c r="B205" s="37" t="s">
        <v>590</v>
      </c>
      <c r="C205" s="38" t="s">
        <v>589</v>
      </c>
      <c r="D205" s="24" t="s">
        <v>590</v>
      </c>
      <c r="E205" s="39" t="s">
        <v>591</v>
      </c>
      <c r="F205" s="40" t="s">
        <v>497</v>
      </c>
      <c r="G205" s="758">
        <v>34</v>
      </c>
      <c r="H205" s="745"/>
      <c r="I205" s="103">
        <f>VLOOKUP($E205,HiLow!$E$17:$Q$319,I$1,FALSE)</f>
        <v>24.61</v>
      </c>
      <c r="J205" s="103">
        <f>VLOOKUP($E205,HiLow!$E$17:$Q$319,J$1,FALSE)</f>
        <v>1.5</v>
      </c>
      <c r="K205" s="729">
        <f>VLOOKUP($E205,HiLow!$E$17:$Q$319,K$1,FALSE)</f>
        <v>1.0649999999999999</v>
      </c>
      <c r="L205" s="88">
        <f>VLOOKUP($E205,HiLow!$E$17:$Q$319,L$1,FALSE)</f>
        <v>12455.91</v>
      </c>
      <c r="M205" s="736">
        <f>VLOOKUP($E205,HiLow!$E$17:$Q$319,M$1,FALSE)</f>
        <v>0.54059999999999997</v>
      </c>
      <c r="N205" s="736">
        <f>VLOOKUP($E205,HiLow!$E$17:$Q$319,N$1,FALSE)</f>
        <v>2.9700000000000001E-2</v>
      </c>
      <c r="O205" s="88">
        <f>VLOOKUP($E205,HiLow!$E$17:$Q$319,O$1,FALSE)</f>
        <v>369.94</v>
      </c>
      <c r="P205" s="103">
        <f>VLOOKUP($E205,HiLow!$E$17:$Q$319,P$1,FALSE)</f>
        <v>12455.91</v>
      </c>
      <c r="Q205" s="88">
        <f>VLOOKUP($E205,HiLow!$E$17:$Q$319,Q$1,FALSE)</f>
        <v>12825.85</v>
      </c>
    </row>
    <row r="206" spans="1:17" x14ac:dyDescent="0.2">
      <c r="A206" s="42" t="s">
        <v>592</v>
      </c>
      <c r="B206" s="43" t="s">
        <v>593</v>
      </c>
      <c r="C206" s="44" t="s">
        <v>592</v>
      </c>
      <c r="D206" s="45" t="s">
        <v>593</v>
      </c>
      <c r="E206" s="46" t="s">
        <v>594</v>
      </c>
      <c r="F206" s="47" t="s">
        <v>497</v>
      </c>
      <c r="G206" s="760">
        <v>34</v>
      </c>
      <c r="H206" s="745"/>
      <c r="I206" s="104">
        <f>VLOOKUP($E206,HiLow!$E$17:$Q$319,I$1,FALSE)</f>
        <v>364.13</v>
      </c>
      <c r="J206" s="104">
        <f>VLOOKUP($E206,HiLow!$E$17:$Q$319,J$1,FALSE)</f>
        <v>2.4700000000000273</v>
      </c>
      <c r="K206" s="731">
        <f>VLOOKUP($E206,HiLow!$E$17:$Q$319,K$1,FALSE)</f>
        <v>1.0069999999999999</v>
      </c>
      <c r="L206" s="89">
        <f>VLOOKUP($E206,HiLow!$E$17:$Q$319,L$1,FALSE)</f>
        <v>14822.61</v>
      </c>
      <c r="M206" s="737">
        <f>VLOOKUP($E206,HiLow!$E$17:$Q$319,M$1,FALSE)</f>
        <v>0.29459999999999997</v>
      </c>
      <c r="N206" s="737">
        <f>VLOOKUP($E206,HiLow!$E$17:$Q$319,N$1,FALSE)</f>
        <v>1.6199999999999999E-2</v>
      </c>
      <c r="O206" s="89">
        <f>VLOOKUP($E206,HiLow!$E$17:$Q$319,O$1,FALSE)</f>
        <v>240.13</v>
      </c>
      <c r="P206" s="104">
        <f>VLOOKUP($E206,HiLow!$E$17:$Q$319,P$1,FALSE)</f>
        <v>14822.61</v>
      </c>
      <c r="Q206" s="89">
        <f>VLOOKUP($E206,HiLow!$E$17:$Q$319,Q$1,FALSE)</f>
        <v>15062.74</v>
      </c>
    </row>
    <row r="207" spans="1:17" x14ac:dyDescent="0.2">
      <c r="A207" s="22" t="s">
        <v>595</v>
      </c>
      <c r="B207" s="37" t="s">
        <v>596</v>
      </c>
      <c r="C207" s="38" t="s">
        <v>595</v>
      </c>
      <c r="D207" s="24" t="s">
        <v>596</v>
      </c>
      <c r="E207" s="39" t="s">
        <v>597</v>
      </c>
      <c r="F207" s="40" t="s">
        <v>497</v>
      </c>
      <c r="G207" s="758">
        <v>35</v>
      </c>
      <c r="H207" s="745"/>
      <c r="I207" s="103">
        <f>VLOOKUP($E207,HiLow!$E$17:$Q$319,I$1,FALSE)</f>
        <v>150.75</v>
      </c>
      <c r="J207" s="103">
        <f>VLOOKUP($E207,HiLow!$E$17:$Q$319,J$1,FALSE)</f>
        <v>0</v>
      </c>
      <c r="K207" s="729">
        <f>VLOOKUP($E207,HiLow!$E$17:$Q$319,K$1,FALSE)</f>
        <v>1</v>
      </c>
      <c r="L207" s="88">
        <f>VLOOKUP($E207,HiLow!$E$17:$Q$319,L$1,FALSE)</f>
        <v>14952.760000000002</v>
      </c>
      <c r="M207" s="736">
        <f>VLOOKUP($E207,HiLow!$E$17:$Q$319,M$1,FALSE)</f>
        <v>0.2833</v>
      </c>
      <c r="N207" s="736">
        <f>VLOOKUP($E207,HiLow!$E$17:$Q$319,N$1,FALSE)</f>
        <v>1.5599999999999999E-2</v>
      </c>
      <c r="O207" s="88">
        <f>VLOOKUP($E207,HiLow!$E$17:$Q$319,O$1,FALSE)</f>
        <v>233.26</v>
      </c>
      <c r="P207" s="103">
        <f>VLOOKUP($E207,HiLow!$E$17:$Q$319,P$1,FALSE)</f>
        <v>16933.830000000002</v>
      </c>
      <c r="Q207" s="88">
        <f>VLOOKUP($E207,HiLow!$E$17:$Q$319,Q$1,FALSE)</f>
        <v>17167.09</v>
      </c>
    </row>
    <row r="208" spans="1:17" x14ac:dyDescent="0.2">
      <c r="A208" s="22" t="s">
        <v>598</v>
      </c>
      <c r="B208" s="37" t="s">
        <v>599</v>
      </c>
      <c r="C208" s="38" t="s">
        <v>598</v>
      </c>
      <c r="D208" s="24" t="s">
        <v>599</v>
      </c>
      <c r="E208" s="39" t="s">
        <v>600</v>
      </c>
      <c r="F208" s="40" t="s">
        <v>497</v>
      </c>
      <c r="G208" s="758">
        <v>35</v>
      </c>
      <c r="H208" s="745">
        <v>1</v>
      </c>
      <c r="I208" s="103">
        <f>VLOOKUP($E208,HiLow!$E$17:$Q$319,I$1,FALSE)</f>
        <v>3.98</v>
      </c>
      <c r="J208" s="103">
        <f>VLOOKUP($E208,HiLow!$E$17:$Q$319,J$1,FALSE)</f>
        <v>0</v>
      </c>
      <c r="K208" s="729">
        <f>VLOOKUP($E208,HiLow!$E$17:$Q$319,K$1,FALSE)</f>
        <v>1</v>
      </c>
      <c r="L208" s="88">
        <f>VLOOKUP($E208,HiLow!$E$17:$Q$319,L$1,FALSE)</f>
        <v>8302.01</v>
      </c>
      <c r="M208" s="736">
        <f>VLOOKUP($E208,HiLow!$E$17:$Q$319,M$1,FALSE)</f>
        <v>1.3113999999999999</v>
      </c>
      <c r="N208" s="736">
        <f>VLOOKUP($E208,HiLow!$E$17:$Q$319,N$1,FALSE)</f>
        <v>7.2099999999999997E-2</v>
      </c>
      <c r="O208" s="88">
        <f>VLOOKUP($E208,HiLow!$E$17:$Q$319,O$1,FALSE)</f>
        <v>598.57000000000005</v>
      </c>
      <c r="P208" s="103">
        <f>VLOOKUP($E208,HiLow!$E$17:$Q$319,P$1,FALSE)</f>
        <v>8302.01</v>
      </c>
      <c r="Q208" s="88">
        <f>VLOOKUP($E208,HiLow!$E$17:$Q$319,Q$1,FALSE)</f>
        <v>8900.58</v>
      </c>
    </row>
    <row r="209" spans="1:17" x14ac:dyDescent="0.2">
      <c r="A209" s="22" t="s">
        <v>601</v>
      </c>
      <c r="B209" s="37" t="s">
        <v>602</v>
      </c>
      <c r="C209" s="38" t="s">
        <v>601</v>
      </c>
      <c r="D209" s="24" t="s">
        <v>602</v>
      </c>
      <c r="E209" s="39" t="s">
        <v>603</v>
      </c>
      <c r="F209" s="40" t="s">
        <v>173</v>
      </c>
      <c r="G209" s="758">
        <v>35</v>
      </c>
      <c r="H209" s="745"/>
      <c r="I209" s="103">
        <f>VLOOKUP($E209,HiLow!$E$17:$Q$319,I$1,FALSE)</f>
        <v>256.18</v>
      </c>
      <c r="J209" s="103">
        <f>VLOOKUP($E209,HiLow!$E$17:$Q$319,J$1,FALSE)</f>
        <v>-9.9999999999909051E-3</v>
      </c>
      <c r="K209" s="729">
        <f>VLOOKUP($E209,HiLow!$E$17:$Q$319,K$1,FALSE)</f>
        <v>1</v>
      </c>
      <c r="L209" s="88">
        <f>VLOOKUP($E209,HiLow!$E$17:$Q$319,L$1,FALSE)</f>
        <v>14073.83</v>
      </c>
      <c r="M209" s="736">
        <f>VLOOKUP($E209,HiLow!$E$17:$Q$319,M$1,FALSE)</f>
        <v>0.36349999999999999</v>
      </c>
      <c r="N209" s="736">
        <f>VLOOKUP($E209,HiLow!$E$17:$Q$319,N$1,FALSE)</f>
        <v>0.02</v>
      </c>
      <c r="O209" s="88">
        <f>VLOOKUP($E209,HiLow!$E$17:$Q$319,O$1,FALSE)</f>
        <v>281.48</v>
      </c>
      <c r="P209" s="103">
        <f>VLOOKUP($E209,HiLow!$E$17:$Q$319,P$1,FALSE)</f>
        <v>14123.19</v>
      </c>
      <c r="Q209" s="88">
        <f>VLOOKUP($E209,HiLow!$E$17:$Q$319,Q$1,FALSE)</f>
        <v>14404.67</v>
      </c>
    </row>
    <row r="210" spans="1:17" x14ac:dyDescent="0.2">
      <c r="A210" s="22" t="s">
        <v>604</v>
      </c>
      <c r="B210" s="37" t="s">
        <v>605</v>
      </c>
      <c r="C210" s="38" t="s">
        <v>604</v>
      </c>
      <c r="D210" s="24" t="s">
        <v>605</v>
      </c>
      <c r="E210" s="39" t="s">
        <v>606</v>
      </c>
      <c r="F210" s="40" t="s">
        <v>173</v>
      </c>
      <c r="G210" s="758">
        <v>35</v>
      </c>
      <c r="H210" s="745"/>
      <c r="I210" s="103">
        <f>VLOOKUP($E210,HiLow!$E$17:$Q$319,I$1,FALSE)</f>
        <v>28.13</v>
      </c>
      <c r="J210" s="103">
        <f>VLOOKUP($E210,HiLow!$E$17:$Q$319,J$1,FALSE)</f>
        <v>0</v>
      </c>
      <c r="K210" s="729">
        <f>VLOOKUP($E210,HiLow!$E$17:$Q$319,K$1,FALSE)</f>
        <v>1</v>
      </c>
      <c r="L210" s="88">
        <f>VLOOKUP($E210,HiLow!$E$17:$Q$319,L$1,FALSE)</f>
        <v>16463.599999999999</v>
      </c>
      <c r="M210" s="736">
        <f>VLOOKUP($E210,HiLow!$E$17:$Q$319,M$1,FALSE)</f>
        <v>0.1656</v>
      </c>
      <c r="N210" s="736">
        <f>VLOOKUP($E210,HiLow!$E$17:$Q$319,N$1,FALSE)</f>
        <v>9.1000000000000004E-3</v>
      </c>
      <c r="O210" s="88">
        <f>VLOOKUP($E210,HiLow!$E$17:$Q$319,O$1,FALSE)</f>
        <v>149.82</v>
      </c>
      <c r="P210" s="103">
        <f>VLOOKUP($E210,HiLow!$E$17:$Q$319,P$1,FALSE)</f>
        <v>16502.669999999998</v>
      </c>
      <c r="Q210" s="88">
        <f>VLOOKUP($E210,HiLow!$E$17:$Q$319,Q$1,FALSE)</f>
        <v>16652.490000000002</v>
      </c>
    </row>
    <row r="211" spans="1:17" x14ac:dyDescent="0.2">
      <c r="A211" s="22" t="s">
        <v>607</v>
      </c>
      <c r="B211" s="37" t="s">
        <v>608</v>
      </c>
      <c r="C211" s="38" t="s">
        <v>607</v>
      </c>
      <c r="D211" s="24" t="s">
        <v>608</v>
      </c>
      <c r="E211" s="39" t="s">
        <v>609</v>
      </c>
      <c r="F211" s="40" t="s">
        <v>405</v>
      </c>
      <c r="G211" s="758">
        <v>35</v>
      </c>
      <c r="H211" s="745"/>
      <c r="I211" s="103">
        <f>VLOOKUP($E211,HiLow!$E$17:$Q$319,I$1,FALSE)</f>
        <v>282.3</v>
      </c>
      <c r="J211" s="103">
        <f>VLOOKUP($E211,HiLow!$E$17:$Q$319,J$1,FALSE)</f>
        <v>0</v>
      </c>
      <c r="K211" s="729">
        <f>VLOOKUP($E211,HiLow!$E$17:$Q$319,K$1,FALSE)</f>
        <v>1</v>
      </c>
      <c r="L211" s="88">
        <f>VLOOKUP($E211,HiLow!$E$17:$Q$319,L$1,FALSE)</f>
        <v>14369.96</v>
      </c>
      <c r="M211" s="736">
        <f>VLOOKUP($E211,HiLow!$E$17:$Q$319,M$1,FALSE)</f>
        <v>0.33539999999999998</v>
      </c>
      <c r="N211" s="736">
        <f>VLOOKUP($E211,HiLow!$E$17:$Q$319,N$1,FALSE)</f>
        <v>1.84E-2</v>
      </c>
      <c r="O211" s="88">
        <f>VLOOKUP($E211,HiLow!$E$17:$Q$319,O$1,FALSE)</f>
        <v>264.41000000000003</v>
      </c>
      <c r="P211" s="103">
        <f>VLOOKUP($E211,HiLow!$E$17:$Q$319,P$1,FALSE)</f>
        <v>14412.8</v>
      </c>
      <c r="Q211" s="88">
        <f>VLOOKUP($E211,HiLow!$E$17:$Q$319,Q$1,FALSE)</f>
        <v>14677.21</v>
      </c>
    </row>
    <row r="212" spans="1:17" x14ac:dyDescent="0.2">
      <c r="A212" s="22" t="s">
        <v>610</v>
      </c>
      <c r="B212" s="37" t="s">
        <v>611</v>
      </c>
      <c r="C212" s="38" t="s">
        <v>610</v>
      </c>
      <c r="D212" s="24" t="s">
        <v>611</v>
      </c>
      <c r="E212" s="39" t="s">
        <v>612</v>
      </c>
      <c r="F212" s="40" t="s">
        <v>471</v>
      </c>
      <c r="G212" s="758">
        <v>35</v>
      </c>
      <c r="H212" s="745"/>
      <c r="I212" s="103">
        <f>VLOOKUP($E212,HiLow!$E$17:$Q$319,I$1,FALSE)</f>
        <v>48.21</v>
      </c>
      <c r="J212" s="103">
        <f>VLOOKUP($E212,HiLow!$E$17:$Q$319,J$1,FALSE)</f>
        <v>0</v>
      </c>
      <c r="K212" s="729">
        <f>VLOOKUP($E212,HiLow!$E$17:$Q$319,K$1,FALSE)</f>
        <v>1</v>
      </c>
      <c r="L212" s="88">
        <f>VLOOKUP($E212,HiLow!$E$17:$Q$319,L$1,FALSE)</f>
        <v>16862.5</v>
      </c>
      <c r="M212" s="736">
        <f>VLOOKUP($E212,HiLow!$E$17:$Q$319,M$1,FALSE)</f>
        <v>0.13800000000000001</v>
      </c>
      <c r="N212" s="736">
        <f>VLOOKUP($E212,HiLow!$E$17:$Q$319,N$1,FALSE)</f>
        <v>7.6E-3</v>
      </c>
      <c r="O212" s="88">
        <f>VLOOKUP($E212,HiLow!$E$17:$Q$319,O$1,FALSE)</f>
        <v>128.16</v>
      </c>
      <c r="P212" s="103">
        <f>VLOOKUP($E212,HiLow!$E$17:$Q$319,P$1,FALSE)</f>
        <v>16908.11</v>
      </c>
      <c r="Q212" s="88">
        <f>VLOOKUP($E212,HiLow!$E$17:$Q$319,Q$1,FALSE)</f>
        <v>17036.27</v>
      </c>
    </row>
    <row r="213" spans="1:17" x14ac:dyDescent="0.2">
      <c r="A213" s="42" t="s">
        <v>613</v>
      </c>
      <c r="B213" s="43" t="s">
        <v>614</v>
      </c>
      <c r="C213" s="44" t="s">
        <v>613</v>
      </c>
      <c r="D213" s="45" t="s">
        <v>614</v>
      </c>
      <c r="E213" s="46" t="s">
        <v>615</v>
      </c>
      <c r="F213" s="47" t="s">
        <v>173</v>
      </c>
      <c r="G213" s="760">
        <v>35</v>
      </c>
      <c r="H213" s="745"/>
      <c r="I213" s="104">
        <f>VLOOKUP($E213,HiLow!$E$17:$Q$319,I$1,FALSE)</f>
        <v>356.49</v>
      </c>
      <c r="J213" s="104">
        <f>VLOOKUP($E213,HiLow!$E$17:$Q$319,J$1,FALSE)</f>
        <v>9.9999999999909051E-3</v>
      </c>
      <c r="K213" s="731">
        <f>VLOOKUP($E213,HiLow!$E$17:$Q$319,K$1,FALSE)</f>
        <v>1</v>
      </c>
      <c r="L213" s="89">
        <f>VLOOKUP($E213,HiLow!$E$17:$Q$319,L$1,FALSE)</f>
        <v>15860.55</v>
      </c>
      <c r="M213" s="737">
        <f>VLOOKUP($E213,HiLow!$E$17:$Q$319,M$1,FALSE)</f>
        <v>0.2099</v>
      </c>
      <c r="N213" s="737">
        <f>VLOOKUP($E213,HiLow!$E$17:$Q$319,N$1,FALSE)</f>
        <v>1.15E-2</v>
      </c>
      <c r="O213" s="89">
        <f>VLOOKUP($E213,HiLow!$E$17:$Q$319,O$1,FALSE)</f>
        <v>182.4</v>
      </c>
      <c r="P213" s="104">
        <f>VLOOKUP($E213,HiLow!$E$17:$Q$319,P$1,FALSE)</f>
        <v>16008.16</v>
      </c>
      <c r="Q213" s="89">
        <f>VLOOKUP($E213,HiLow!$E$17:$Q$319,Q$1,FALSE)</f>
        <v>16190.56</v>
      </c>
    </row>
    <row r="214" spans="1:17" x14ac:dyDescent="0.2">
      <c r="A214" s="50" t="s">
        <v>616</v>
      </c>
      <c r="B214" s="51" t="s">
        <v>617</v>
      </c>
      <c r="C214" s="52" t="s">
        <v>616</v>
      </c>
      <c r="D214" s="53" t="s">
        <v>617</v>
      </c>
      <c r="E214" s="54" t="s">
        <v>618</v>
      </c>
      <c r="F214" s="55" t="s">
        <v>497</v>
      </c>
      <c r="G214" s="761">
        <v>35</v>
      </c>
      <c r="H214" s="745"/>
      <c r="I214" s="105">
        <f>VLOOKUP($E214,HiLow!$E$17:$Q$319,I$1,FALSE)</f>
        <v>74.319999999999993</v>
      </c>
      <c r="J214" s="105">
        <f>VLOOKUP($E214,HiLow!$E$17:$Q$319,J$1,FALSE)</f>
        <v>0</v>
      </c>
      <c r="K214" s="732">
        <f>VLOOKUP($E214,HiLow!$E$17:$Q$319,K$1,FALSE)</f>
        <v>1</v>
      </c>
      <c r="L214" s="90">
        <f>VLOOKUP($E214,HiLow!$E$17:$Q$319,L$1,FALSE)</f>
        <v>16705.899999999998</v>
      </c>
      <c r="M214" s="738">
        <f>VLOOKUP($E214,HiLow!$E$17:$Q$319,M$1,FALSE)</f>
        <v>0.1487</v>
      </c>
      <c r="N214" s="738">
        <f>VLOOKUP($E214,HiLow!$E$17:$Q$319,N$1,FALSE)</f>
        <v>8.2000000000000007E-3</v>
      </c>
      <c r="O214" s="90">
        <f>VLOOKUP($E214,HiLow!$E$17:$Q$319,O$1,FALSE)</f>
        <v>136.99</v>
      </c>
      <c r="P214" s="105">
        <f>VLOOKUP($E214,HiLow!$E$17:$Q$319,P$1,FALSE)</f>
        <v>16750.28</v>
      </c>
      <c r="Q214" s="90">
        <f>VLOOKUP($E214,HiLow!$E$17:$Q$319,Q$1,FALSE)</f>
        <v>16887.27</v>
      </c>
    </row>
    <row r="215" spans="1:17" x14ac:dyDescent="0.2">
      <c r="A215" s="22" t="s">
        <v>619</v>
      </c>
      <c r="B215" s="37" t="s">
        <v>620</v>
      </c>
      <c r="C215" s="38" t="s">
        <v>619</v>
      </c>
      <c r="D215" s="24" t="s">
        <v>620</v>
      </c>
      <c r="E215" s="39" t="s">
        <v>621</v>
      </c>
      <c r="F215" s="40" t="s">
        <v>74</v>
      </c>
      <c r="G215" s="758">
        <v>36</v>
      </c>
      <c r="H215" s="745"/>
      <c r="I215" s="103">
        <f>VLOOKUP($E215,HiLow!$E$17:$Q$319,I$1,FALSE)</f>
        <v>345.3</v>
      </c>
      <c r="J215" s="103">
        <f>VLOOKUP($E215,HiLow!$E$17:$Q$319,J$1,FALSE)</f>
        <v>-1.999999999998181E-2</v>
      </c>
      <c r="K215" s="729">
        <f>VLOOKUP($E215,HiLow!$E$17:$Q$319,K$1,FALSE)</f>
        <v>1</v>
      </c>
      <c r="L215" s="88">
        <f>VLOOKUP($E215,HiLow!$E$17:$Q$319,L$1,FALSE)</f>
        <v>12274.36</v>
      </c>
      <c r="M215" s="736">
        <f>VLOOKUP($E215,HiLow!$E$17:$Q$319,M$1,FALSE)</f>
        <v>0.56340000000000001</v>
      </c>
      <c r="N215" s="736">
        <f>VLOOKUP($E215,HiLow!$E$17:$Q$319,N$1,FALSE)</f>
        <v>3.1E-2</v>
      </c>
      <c r="O215" s="88">
        <f>VLOOKUP($E215,HiLow!$E$17:$Q$319,O$1,FALSE)</f>
        <v>380.51</v>
      </c>
      <c r="P215" s="103">
        <f>VLOOKUP($E215,HiLow!$E$17:$Q$319,P$1,FALSE)</f>
        <v>12450.33</v>
      </c>
      <c r="Q215" s="88">
        <f>VLOOKUP($E215,HiLow!$E$17:$Q$319,Q$1,FALSE)</f>
        <v>12830.84</v>
      </c>
    </row>
    <row r="216" spans="1:17" x14ac:dyDescent="0.2">
      <c r="A216" s="22" t="s">
        <v>622</v>
      </c>
      <c r="B216" s="37" t="s">
        <v>169</v>
      </c>
      <c r="C216" s="38" t="s">
        <v>622</v>
      </c>
      <c r="D216" s="24" t="s">
        <v>169</v>
      </c>
      <c r="E216" s="39" t="s">
        <v>623</v>
      </c>
      <c r="F216" s="40" t="s">
        <v>74</v>
      </c>
      <c r="G216" s="758">
        <v>36</v>
      </c>
      <c r="H216" s="745"/>
      <c r="I216" s="103">
        <f>VLOOKUP($E216,HiLow!$E$17:$Q$319,I$1,FALSE)</f>
        <v>205.83</v>
      </c>
      <c r="J216" s="103">
        <f>VLOOKUP($E216,HiLow!$E$17:$Q$319,J$1,FALSE)</f>
        <v>14.360000000000014</v>
      </c>
      <c r="K216" s="729">
        <f>VLOOKUP($E216,HiLow!$E$17:$Q$319,K$1,FALSE)</f>
        <v>1.075</v>
      </c>
      <c r="L216" s="88">
        <f>VLOOKUP($E216,HiLow!$E$17:$Q$319,L$1,FALSE)</f>
        <v>12800.4</v>
      </c>
      <c r="M216" s="736">
        <f>VLOOKUP($E216,HiLow!$E$17:$Q$319,M$1,FALSE)</f>
        <v>0.49909999999999999</v>
      </c>
      <c r="N216" s="736">
        <f>VLOOKUP($E216,HiLow!$E$17:$Q$319,N$1,FALSE)</f>
        <v>2.75E-2</v>
      </c>
      <c r="O216" s="88">
        <f>VLOOKUP($E216,HiLow!$E$17:$Q$319,O$1,FALSE)</f>
        <v>352.01</v>
      </c>
      <c r="P216" s="103">
        <f>VLOOKUP($E216,HiLow!$E$17:$Q$319,P$1,FALSE)</f>
        <v>13271.16</v>
      </c>
      <c r="Q216" s="88">
        <f>VLOOKUP($E216,HiLow!$E$17:$Q$319,Q$1,FALSE)</f>
        <v>13623.17</v>
      </c>
    </row>
    <row r="217" spans="1:17" x14ac:dyDescent="0.2">
      <c r="A217" s="22" t="s">
        <v>624</v>
      </c>
      <c r="B217" s="37" t="s">
        <v>625</v>
      </c>
      <c r="C217" s="38" t="s">
        <v>624</v>
      </c>
      <c r="D217" s="24" t="s">
        <v>625</v>
      </c>
      <c r="E217" s="39" t="s">
        <v>626</v>
      </c>
      <c r="F217" s="40" t="s">
        <v>10</v>
      </c>
      <c r="G217" s="758">
        <v>36</v>
      </c>
      <c r="H217" s="745"/>
      <c r="I217" s="103">
        <f>VLOOKUP($E217,HiLow!$E$17:$Q$319,I$1,FALSE)</f>
        <v>14.18</v>
      </c>
      <c r="J217" s="103">
        <f>VLOOKUP($E217,HiLow!$E$17:$Q$319,J$1,FALSE)</f>
        <v>6.7799999999999994</v>
      </c>
      <c r="K217" s="729">
        <f>VLOOKUP($E217,HiLow!$E$17:$Q$319,K$1,FALSE)</f>
        <v>1.9159999999999999</v>
      </c>
      <c r="L217" s="88">
        <f>VLOOKUP($E217,HiLow!$E$17:$Q$319,L$1,FALSE)</f>
        <v>10360.290000000001</v>
      </c>
      <c r="M217" s="736">
        <f>VLOOKUP($E217,HiLow!$E$17:$Q$319,M$1,FALSE)</f>
        <v>0.85219999999999996</v>
      </c>
      <c r="N217" s="729" t="str">
        <f>VLOOKUP($E217,HiLow!$E$17:$Q$319,N$1,FALSE)</f>
        <v>phantoms ≥ 10%</v>
      </c>
      <c r="O217" s="88" t="str">
        <f>VLOOKUP($E217,HiLow!$E$17:$Q$319,O$1,FALSE)</f>
        <v>na</v>
      </c>
      <c r="P217" s="103">
        <f>VLOOKUP($E217,HiLow!$E$17:$Q$319,P$1,FALSE)</f>
        <v>10364.1</v>
      </c>
      <c r="Q217" s="88" t="str">
        <f>VLOOKUP($E217,HiLow!$E$17:$Q$319,Q$1,FALSE)</f>
        <v>na</v>
      </c>
    </row>
    <row r="218" spans="1:17" x14ac:dyDescent="0.2">
      <c r="A218" s="22" t="s">
        <v>627</v>
      </c>
      <c r="B218" s="37" t="s">
        <v>628</v>
      </c>
      <c r="C218" s="38" t="s">
        <v>627</v>
      </c>
      <c r="D218" s="24" t="s">
        <v>628</v>
      </c>
      <c r="E218" s="39" t="s">
        <v>629</v>
      </c>
      <c r="F218" s="40" t="s">
        <v>10</v>
      </c>
      <c r="G218" s="758">
        <v>36</v>
      </c>
      <c r="H218" s="745"/>
      <c r="I218" s="103">
        <f>VLOOKUP($E218,HiLow!$E$17:$Q$319,I$1,FALSE)</f>
        <v>65.569999999999993</v>
      </c>
      <c r="J218" s="103">
        <f>VLOOKUP($E218,HiLow!$E$17:$Q$319,J$1,FALSE)</f>
        <v>2.9199999999999946</v>
      </c>
      <c r="K218" s="729">
        <f>VLOOKUP($E218,HiLow!$E$17:$Q$319,K$1,FALSE)</f>
        <v>1.0469999999999999</v>
      </c>
      <c r="L218" s="88">
        <f>VLOOKUP($E218,HiLow!$E$17:$Q$319,L$1,FALSE)</f>
        <v>14113.63</v>
      </c>
      <c r="M218" s="736">
        <f>VLOOKUP($E218,HiLow!$E$17:$Q$319,M$1,FALSE)</f>
        <v>0.35959999999999998</v>
      </c>
      <c r="N218" s="736">
        <f>VLOOKUP($E218,HiLow!$E$17:$Q$319,N$1,FALSE)</f>
        <v>1.9800000000000002E-2</v>
      </c>
      <c r="O218" s="88">
        <f>VLOOKUP($E218,HiLow!$E$17:$Q$319,O$1,FALSE)</f>
        <v>279.45</v>
      </c>
      <c r="P218" s="103">
        <f>VLOOKUP($E218,HiLow!$E$17:$Q$319,P$1,FALSE)</f>
        <v>14118.5</v>
      </c>
      <c r="Q218" s="88">
        <f>VLOOKUP($E218,HiLow!$E$17:$Q$319,Q$1,FALSE)</f>
        <v>14397.95</v>
      </c>
    </row>
    <row r="219" spans="1:17" x14ac:dyDescent="0.2">
      <c r="A219" s="22" t="s">
        <v>630</v>
      </c>
      <c r="B219" s="37" t="s">
        <v>631</v>
      </c>
      <c r="C219" s="38" t="s">
        <v>630</v>
      </c>
      <c r="D219" s="24" t="s">
        <v>631</v>
      </c>
      <c r="E219" s="39" t="s">
        <v>632</v>
      </c>
      <c r="F219" s="40" t="s">
        <v>74</v>
      </c>
      <c r="G219" s="758">
        <v>36</v>
      </c>
      <c r="H219" s="745"/>
      <c r="I219" s="103">
        <f>VLOOKUP($E219,HiLow!$E$17:$Q$319,I$1,FALSE)</f>
        <v>160.72999999999999</v>
      </c>
      <c r="J219" s="103">
        <f>VLOOKUP($E219,HiLow!$E$17:$Q$319,J$1,FALSE)</f>
        <v>20.689999999999998</v>
      </c>
      <c r="K219" s="729">
        <f>VLOOKUP($E219,HiLow!$E$17:$Q$319,K$1,FALSE)</f>
        <v>1.1479999999999999</v>
      </c>
      <c r="L219" s="88">
        <f>VLOOKUP($E219,HiLow!$E$17:$Q$319,L$1,FALSE)</f>
        <v>12436.609999999999</v>
      </c>
      <c r="M219" s="736">
        <f>VLOOKUP($E219,HiLow!$E$17:$Q$319,M$1,FALSE)</f>
        <v>0.54300000000000004</v>
      </c>
      <c r="N219" s="729" t="str">
        <f>VLOOKUP($E219,HiLow!$E$17:$Q$319,N$1,FALSE)</f>
        <v>phantoms ≥ 10%</v>
      </c>
      <c r="O219" s="88" t="str">
        <f>VLOOKUP($E219,HiLow!$E$17:$Q$319,O$1,FALSE)</f>
        <v>na</v>
      </c>
      <c r="P219" s="103">
        <f>VLOOKUP($E219,HiLow!$E$17:$Q$319,P$1,FALSE)</f>
        <v>12888.88</v>
      </c>
      <c r="Q219" s="88" t="str">
        <f>VLOOKUP($E219,HiLow!$E$17:$Q$319,Q$1,FALSE)</f>
        <v>na</v>
      </c>
    </row>
    <row r="220" spans="1:17" x14ac:dyDescent="0.2">
      <c r="A220" s="22" t="s">
        <v>633</v>
      </c>
      <c r="B220" s="37" t="s">
        <v>634</v>
      </c>
      <c r="C220" s="38" t="s">
        <v>633</v>
      </c>
      <c r="D220" s="24" t="s">
        <v>634</v>
      </c>
      <c r="E220" s="39" t="s">
        <v>635</v>
      </c>
      <c r="F220" s="40" t="s">
        <v>74</v>
      </c>
      <c r="G220" s="758">
        <v>36</v>
      </c>
      <c r="H220" s="745"/>
      <c r="I220" s="103">
        <f>VLOOKUP($E220,HiLow!$E$17:$Q$319,I$1,FALSE)</f>
        <v>203.32</v>
      </c>
      <c r="J220" s="103">
        <f>VLOOKUP($E220,HiLow!$E$17:$Q$319,J$1,FALSE)</f>
        <v>0</v>
      </c>
      <c r="K220" s="729">
        <f>VLOOKUP($E220,HiLow!$E$17:$Q$319,K$1,FALSE)</f>
        <v>1</v>
      </c>
      <c r="L220" s="88">
        <f>VLOOKUP($E220,HiLow!$E$17:$Q$319,L$1,FALSE)</f>
        <v>15880.130000000001</v>
      </c>
      <c r="M220" s="736">
        <f>VLOOKUP($E220,HiLow!$E$17:$Q$319,M$1,FALSE)</f>
        <v>0.2084</v>
      </c>
      <c r="N220" s="736">
        <f>VLOOKUP($E220,HiLow!$E$17:$Q$319,N$1,FALSE)</f>
        <v>1.15E-2</v>
      </c>
      <c r="O220" s="88">
        <f>VLOOKUP($E220,HiLow!$E$17:$Q$319,O$1,FALSE)</f>
        <v>182.62</v>
      </c>
      <c r="P220" s="103">
        <f>VLOOKUP($E220,HiLow!$E$17:$Q$319,P$1,FALSE)</f>
        <v>16112.27</v>
      </c>
      <c r="Q220" s="88">
        <f>VLOOKUP($E220,HiLow!$E$17:$Q$319,Q$1,FALSE)</f>
        <v>16294.89</v>
      </c>
    </row>
    <row r="221" spans="1:17" x14ac:dyDescent="0.2">
      <c r="A221" s="22" t="s">
        <v>636</v>
      </c>
      <c r="B221" s="37" t="s">
        <v>637</v>
      </c>
      <c r="C221" s="38" t="s">
        <v>636</v>
      </c>
      <c r="D221" s="24" t="s">
        <v>637</v>
      </c>
      <c r="E221" s="39" t="s">
        <v>638</v>
      </c>
      <c r="F221" s="40" t="s">
        <v>74</v>
      </c>
      <c r="G221" s="758">
        <v>36</v>
      </c>
      <c r="H221" s="745"/>
      <c r="I221" s="103">
        <f>VLOOKUP($E221,HiLow!$E$17:$Q$319,I$1,FALSE)</f>
        <v>27.27</v>
      </c>
      <c r="J221" s="103">
        <f>VLOOKUP($E221,HiLow!$E$17:$Q$319,J$1,FALSE)</f>
        <v>0</v>
      </c>
      <c r="K221" s="729">
        <f>VLOOKUP($E221,HiLow!$E$17:$Q$319,K$1,FALSE)</f>
        <v>1</v>
      </c>
      <c r="L221" s="88">
        <f>VLOOKUP($E221,HiLow!$E$17:$Q$319,L$1,FALSE)</f>
        <v>16502.2</v>
      </c>
      <c r="M221" s="736">
        <f>VLOOKUP($E221,HiLow!$E$17:$Q$319,M$1,FALSE)</f>
        <v>0.1628</v>
      </c>
      <c r="N221" s="736">
        <f>VLOOKUP($E221,HiLow!$E$17:$Q$319,N$1,FALSE)</f>
        <v>8.9999999999999993E-3</v>
      </c>
      <c r="O221" s="88">
        <f>VLOOKUP($E221,HiLow!$E$17:$Q$319,O$1,FALSE)</f>
        <v>148.52000000000001</v>
      </c>
      <c r="P221" s="103">
        <f>VLOOKUP($E221,HiLow!$E$17:$Q$319,P$1,FALSE)</f>
        <v>16507.3</v>
      </c>
      <c r="Q221" s="88">
        <f>VLOOKUP($E221,HiLow!$E$17:$Q$319,Q$1,FALSE)</f>
        <v>16655.82</v>
      </c>
    </row>
    <row r="222" spans="1:17" x14ac:dyDescent="0.2">
      <c r="A222" s="22" t="s">
        <v>639</v>
      </c>
      <c r="B222" s="37" t="s">
        <v>640</v>
      </c>
      <c r="C222" s="38" t="s">
        <v>639</v>
      </c>
      <c r="D222" s="24" t="s">
        <v>640</v>
      </c>
      <c r="E222" s="39" t="s">
        <v>641</v>
      </c>
      <c r="F222" s="40" t="s">
        <v>10</v>
      </c>
      <c r="G222" s="758">
        <v>36</v>
      </c>
      <c r="H222" s="745"/>
      <c r="I222" s="103">
        <f>VLOOKUP($E222,HiLow!$E$17:$Q$319,I$1,FALSE)</f>
        <v>37.21</v>
      </c>
      <c r="J222" s="103">
        <f>VLOOKUP($E222,HiLow!$E$17:$Q$319,J$1,FALSE)</f>
        <v>1.0799999999999983</v>
      </c>
      <c r="K222" s="729">
        <f>VLOOKUP($E222,HiLow!$E$17:$Q$319,K$1,FALSE)</f>
        <v>1.03</v>
      </c>
      <c r="L222" s="88">
        <f>VLOOKUP($E222,HiLow!$E$17:$Q$319,L$1,FALSE)</f>
        <v>13681.51</v>
      </c>
      <c r="M222" s="736">
        <f>VLOOKUP($E222,HiLow!$E$17:$Q$319,M$1,FALSE)</f>
        <v>0.40260000000000001</v>
      </c>
      <c r="N222" s="736">
        <f>VLOOKUP($E222,HiLow!$E$17:$Q$319,N$1,FALSE)</f>
        <v>2.2100000000000002E-2</v>
      </c>
      <c r="O222" s="88">
        <f>VLOOKUP($E222,HiLow!$E$17:$Q$319,O$1,FALSE)</f>
        <v>302.36</v>
      </c>
      <c r="P222" s="103">
        <f>VLOOKUP($E222,HiLow!$E$17:$Q$319,P$1,FALSE)</f>
        <v>13890.43</v>
      </c>
      <c r="Q222" s="88">
        <f>VLOOKUP($E222,HiLow!$E$17:$Q$319,Q$1,FALSE)</f>
        <v>14192.79</v>
      </c>
    </row>
    <row r="223" spans="1:17" x14ac:dyDescent="0.2">
      <c r="A223" s="42" t="s">
        <v>642</v>
      </c>
      <c r="B223" s="43" t="s">
        <v>643</v>
      </c>
      <c r="C223" s="44" t="s">
        <v>642</v>
      </c>
      <c r="D223" s="45" t="s">
        <v>643</v>
      </c>
      <c r="E223" s="46" t="s">
        <v>644</v>
      </c>
      <c r="F223" s="47" t="s">
        <v>74</v>
      </c>
      <c r="G223" s="760">
        <v>36</v>
      </c>
      <c r="H223" s="745"/>
      <c r="I223" s="104">
        <f>VLOOKUP($E223,HiLow!$E$17:$Q$319,I$1,FALSE)</f>
        <v>597.86</v>
      </c>
      <c r="J223" s="104">
        <f>VLOOKUP($E223,HiLow!$E$17:$Q$319,J$1,FALSE)</f>
        <v>8.8800000000001091</v>
      </c>
      <c r="K223" s="731">
        <f>VLOOKUP($E223,HiLow!$E$17:$Q$319,K$1,FALSE)</f>
        <v>1.0149999999999999</v>
      </c>
      <c r="L223" s="89">
        <f>VLOOKUP($E223,HiLow!$E$17:$Q$319,L$1,FALSE)</f>
        <v>14830.119999999999</v>
      </c>
      <c r="M223" s="737">
        <f>VLOOKUP($E223,HiLow!$E$17:$Q$319,M$1,FALSE)</f>
        <v>0.29399999999999998</v>
      </c>
      <c r="N223" s="737">
        <f>VLOOKUP($E223,HiLow!$E$17:$Q$319,N$1,FALSE)</f>
        <v>1.6199999999999999E-2</v>
      </c>
      <c r="O223" s="89">
        <f>VLOOKUP($E223,HiLow!$E$17:$Q$319,O$1,FALSE)</f>
        <v>240.25</v>
      </c>
      <c r="P223" s="104">
        <f>VLOOKUP($E223,HiLow!$E$17:$Q$319,P$1,FALSE)</f>
        <v>15162.72</v>
      </c>
      <c r="Q223" s="89">
        <f>VLOOKUP($E223,HiLow!$E$17:$Q$319,Q$1,FALSE)</f>
        <v>15402.97</v>
      </c>
    </row>
    <row r="224" spans="1:17" x14ac:dyDescent="0.2">
      <c r="A224" s="22" t="s">
        <v>645</v>
      </c>
      <c r="B224" s="37" t="s">
        <v>646</v>
      </c>
      <c r="C224" s="38" t="s">
        <v>645</v>
      </c>
      <c r="D224" s="24" t="s">
        <v>646</v>
      </c>
      <c r="E224" s="39" t="s">
        <v>647</v>
      </c>
      <c r="F224" s="40" t="s">
        <v>74</v>
      </c>
      <c r="G224" s="758">
        <v>37</v>
      </c>
      <c r="H224" s="745"/>
      <c r="I224" s="103">
        <f>VLOOKUP($E224,HiLow!$E$17:$Q$319,I$1,FALSE)</f>
        <v>299.06</v>
      </c>
      <c r="J224" s="103">
        <f>VLOOKUP($E224,HiLow!$E$17:$Q$319,J$1,FALSE)</f>
        <v>8.0799999999999841</v>
      </c>
      <c r="K224" s="729">
        <f>VLOOKUP($E224,HiLow!$E$17:$Q$319,K$1,FALSE)</f>
        <v>1.028</v>
      </c>
      <c r="L224" s="88">
        <f>VLOOKUP($E224,HiLow!$E$17:$Q$319,L$1,FALSE)</f>
        <v>14271.46</v>
      </c>
      <c r="M224" s="736">
        <f>VLOOKUP($E224,HiLow!$E$17:$Q$319,M$1,FALSE)</f>
        <v>0.34460000000000002</v>
      </c>
      <c r="N224" s="736">
        <f>VLOOKUP($E224,HiLow!$E$17:$Q$319,N$1,FALSE)</f>
        <v>1.9E-2</v>
      </c>
      <c r="O224" s="88">
        <f>VLOOKUP($E224,HiLow!$E$17:$Q$319,O$1,FALSE)</f>
        <v>271.16000000000003</v>
      </c>
      <c r="P224" s="103">
        <f>VLOOKUP($E224,HiLow!$E$17:$Q$319,P$1,FALSE)</f>
        <v>14945.17</v>
      </c>
      <c r="Q224" s="88">
        <f>VLOOKUP($E224,HiLow!$E$17:$Q$319,Q$1,FALSE)</f>
        <v>15216.33</v>
      </c>
    </row>
    <row r="225" spans="1:17" x14ac:dyDescent="0.2">
      <c r="A225" s="22" t="s">
        <v>648</v>
      </c>
      <c r="B225" s="37" t="s">
        <v>649</v>
      </c>
      <c r="C225" s="38" t="s">
        <v>648</v>
      </c>
      <c r="D225" s="24" t="s">
        <v>649</v>
      </c>
      <c r="E225" s="39" t="s">
        <v>650</v>
      </c>
      <c r="F225" s="40" t="s">
        <v>74</v>
      </c>
      <c r="G225" s="758">
        <v>37</v>
      </c>
      <c r="H225" s="745"/>
      <c r="I225" s="103">
        <f>VLOOKUP($E225,HiLow!$E$17:$Q$319,I$1,FALSE)</f>
        <v>520.16999999999996</v>
      </c>
      <c r="J225" s="103">
        <f>VLOOKUP($E225,HiLow!$E$17:$Q$319,J$1,FALSE)</f>
        <v>0</v>
      </c>
      <c r="K225" s="729">
        <f>VLOOKUP($E225,HiLow!$E$17:$Q$319,K$1,FALSE)</f>
        <v>1</v>
      </c>
      <c r="L225" s="88">
        <f>VLOOKUP($E225,HiLow!$E$17:$Q$319,L$1,FALSE)</f>
        <v>12837.01</v>
      </c>
      <c r="M225" s="736">
        <f>VLOOKUP($E225,HiLow!$E$17:$Q$319,M$1,FALSE)</f>
        <v>0.49490000000000001</v>
      </c>
      <c r="N225" s="736">
        <f>VLOOKUP($E225,HiLow!$E$17:$Q$319,N$1,FALSE)</f>
        <v>2.7199999999999998E-2</v>
      </c>
      <c r="O225" s="88">
        <f>VLOOKUP($E225,HiLow!$E$17:$Q$319,O$1,FALSE)</f>
        <v>349.17</v>
      </c>
      <c r="P225" s="103">
        <f>VLOOKUP($E225,HiLow!$E$17:$Q$319,P$1,FALSE)</f>
        <v>13176.11</v>
      </c>
      <c r="Q225" s="88">
        <f>VLOOKUP($E225,HiLow!$E$17:$Q$319,Q$1,FALSE)</f>
        <v>13525.28</v>
      </c>
    </row>
    <row r="226" spans="1:17" x14ac:dyDescent="0.2">
      <c r="A226" s="22" t="s">
        <v>651</v>
      </c>
      <c r="B226" s="37" t="s">
        <v>652</v>
      </c>
      <c r="C226" s="38" t="s">
        <v>651</v>
      </c>
      <c r="D226" s="24" t="s">
        <v>652</v>
      </c>
      <c r="E226" s="39" t="s">
        <v>653</v>
      </c>
      <c r="F226" s="40" t="s">
        <v>74</v>
      </c>
      <c r="G226" s="758">
        <v>37</v>
      </c>
      <c r="H226" s="745"/>
      <c r="I226" s="103">
        <f>VLOOKUP($E226,HiLow!$E$17:$Q$319,I$1,FALSE)</f>
        <v>335.21</v>
      </c>
      <c r="J226" s="103">
        <f>VLOOKUP($E226,HiLow!$E$17:$Q$319,J$1,FALSE)</f>
        <v>0</v>
      </c>
      <c r="K226" s="729">
        <f>VLOOKUP($E226,HiLow!$E$17:$Q$319,K$1,FALSE)</f>
        <v>1</v>
      </c>
      <c r="L226" s="88">
        <f>VLOOKUP($E226,HiLow!$E$17:$Q$319,L$1,FALSE)</f>
        <v>13754.09</v>
      </c>
      <c r="M226" s="736">
        <f>VLOOKUP($E226,HiLow!$E$17:$Q$319,M$1,FALSE)</f>
        <v>0.3952</v>
      </c>
      <c r="N226" s="736">
        <f>VLOOKUP($E226,HiLow!$E$17:$Q$319,N$1,FALSE)</f>
        <v>2.1700000000000001E-2</v>
      </c>
      <c r="O226" s="88">
        <f>VLOOKUP($E226,HiLow!$E$17:$Q$319,O$1,FALSE)</f>
        <v>298.45999999999998</v>
      </c>
      <c r="P226" s="103">
        <f>VLOOKUP($E226,HiLow!$E$17:$Q$319,P$1,FALSE)</f>
        <v>13912.58</v>
      </c>
      <c r="Q226" s="88">
        <f>VLOOKUP($E226,HiLow!$E$17:$Q$319,Q$1,FALSE)</f>
        <v>14211.04</v>
      </c>
    </row>
    <row r="227" spans="1:17" x14ac:dyDescent="0.2">
      <c r="A227" s="22" t="s">
        <v>654</v>
      </c>
      <c r="B227" s="37" t="s">
        <v>655</v>
      </c>
      <c r="C227" s="38" t="s">
        <v>654</v>
      </c>
      <c r="D227" s="24" t="s">
        <v>655</v>
      </c>
      <c r="E227" s="39" t="s">
        <v>656</v>
      </c>
      <c r="F227" s="40" t="s">
        <v>74</v>
      </c>
      <c r="G227" s="758">
        <v>38</v>
      </c>
      <c r="H227" s="745"/>
      <c r="I227" s="103">
        <f>VLOOKUP($E227,HiLow!$E$17:$Q$319,I$1,FALSE)</f>
        <v>64.03</v>
      </c>
      <c r="J227" s="103">
        <f>VLOOKUP($E227,HiLow!$E$17:$Q$319,J$1,FALSE)</f>
        <v>18.100000000000001</v>
      </c>
      <c r="K227" s="729">
        <f>VLOOKUP($E227,HiLow!$E$17:$Q$319,K$1,FALSE)</f>
        <v>1.3939999999999999</v>
      </c>
      <c r="L227" s="88">
        <f>VLOOKUP($E227,HiLow!$E$17:$Q$319,L$1,FALSE)</f>
        <v>10450.93</v>
      </c>
      <c r="M227" s="736">
        <f>VLOOKUP($E227,HiLow!$E$17:$Q$319,M$1,FALSE)</f>
        <v>0.83609999999999995</v>
      </c>
      <c r="N227" s="729" t="str">
        <f>VLOOKUP($E227,HiLow!$E$17:$Q$319,N$1,FALSE)</f>
        <v>phantoms ≥ 10%</v>
      </c>
      <c r="O227" s="88" t="str">
        <f>VLOOKUP($E227,HiLow!$E$17:$Q$319,O$1,FALSE)</f>
        <v>na</v>
      </c>
      <c r="P227" s="103">
        <f>VLOOKUP($E227,HiLow!$E$17:$Q$319,P$1,FALSE)</f>
        <v>10450.93</v>
      </c>
      <c r="Q227" s="88" t="str">
        <f>VLOOKUP($E227,HiLow!$E$17:$Q$319,Q$1,FALSE)</f>
        <v>na</v>
      </c>
    </row>
    <row r="228" spans="1:17" x14ac:dyDescent="0.2">
      <c r="A228" s="22" t="s">
        <v>657</v>
      </c>
      <c r="B228" s="37" t="s">
        <v>658</v>
      </c>
      <c r="C228" s="38" t="s">
        <v>657</v>
      </c>
      <c r="D228" s="24" t="s">
        <v>658</v>
      </c>
      <c r="E228" s="39" t="s">
        <v>659</v>
      </c>
      <c r="F228" s="40" t="s">
        <v>74</v>
      </c>
      <c r="G228" s="758">
        <v>38</v>
      </c>
      <c r="H228" s="745"/>
      <c r="I228" s="103">
        <f>VLOOKUP($E228,HiLow!$E$17:$Q$319,I$1,FALSE)</f>
        <v>121.67</v>
      </c>
      <c r="J228" s="103">
        <f>VLOOKUP($E228,HiLow!$E$17:$Q$319,J$1,FALSE)</f>
        <v>0</v>
      </c>
      <c r="K228" s="729">
        <f>VLOOKUP($E228,HiLow!$E$17:$Q$319,K$1,FALSE)</f>
        <v>1</v>
      </c>
      <c r="L228" s="88">
        <f>VLOOKUP($E228,HiLow!$E$17:$Q$319,L$1,FALSE)</f>
        <v>16945.91</v>
      </c>
      <c r="M228" s="736">
        <f>VLOOKUP($E228,HiLow!$E$17:$Q$319,M$1,FALSE)</f>
        <v>0.13239999999999999</v>
      </c>
      <c r="N228" s="736">
        <f>VLOOKUP($E228,HiLow!$E$17:$Q$319,N$1,FALSE)</f>
        <v>7.3000000000000001E-3</v>
      </c>
      <c r="O228" s="88">
        <f>VLOOKUP($E228,HiLow!$E$17:$Q$319,O$1,FALSE)</f>
        <v>123.71</v>
      </c>
      <c r="P228" s="103">
        <f>VLOOKUP($E228,HiLow!$E$17:$Q$319,P$1,FALSE)</f>
        <v>17285.28</v>
      </c>
      <c r="Q228" s="88">
        <f>VLOOKUP($E228,HiLow!$E$17:$Q$319,Q$1,FALSE)</f>
        <v>17408.990000000002</v>
      </c>
    </row>
    <row r="229" spans="1:17" x14ac:dyDescent="0.2">
      <c r="A229" s="22" t="s">
        <v>660</v>
      </c>
      <c r="B229" s="37" t="s">
        <v>661</v>
      </c>
      <c r="C229" s="38" t="s">
        <v>660</v>
      </c>
      <c r="D229" s="24" t="s">
        <v>661</v>
      </c>
      <c r="E229" s="39" t="s">
        <v>662</v>
      </c>
      <c r="F229" s="40" t="s">
        <v>74</v>
      </c>
      <c r="G229" s="758">
        <v>38</v>
      </c>
      <c r="H229" s="745"/>
      <c r="I229" s="103">
        <f>VLOOKUP($E229,HiLow!$E$17:$Q$319,I$1,FALSE)</f>
        <v>408.54</v>
      </c>
      <c r="J229" s="103">
        <f>VLOOKUP($E229,HiLow!$E$17:$Q$319,J$1,FALSE)</f>
        <v>0</v>
      </c>
      <c r="K229" s="729">
        <f>VLOOKUP($E229,HiLow!$E$17:$Q$319,K$1,FALSE)</f>
        <v>1</v>
      </c>
      <c r="L229" s="88">
        <f>VLOOKUP($E229,HiLow!$E$17:$Q$319,L$1,FALSE)</f>
        <v>14540.95</v>
      </c>
      <c r="M229" s="736">
        <f>VLOOKUP($E229,HiLow!$E$17:$Q$319,M$1,FALSE)</f>
        <v>0.31969999999999998</v>
      </c>
      <c r="N229" s="736">
        <f>VLOOKUP($E229,HiLow!$E$17:$Q$319,N$1,FALSE)</f>
        <v>1.7600000000000001E-2</v>
      </c>
      <c r="O229" s="88">
        <f>VLOOKUP($E229,HiLow!$E$17:$Q$319,O$1,FALSE)</f>
        <v>255.92</v>
      </c>
      <c r="P229" s="103">
        <f>VLOOKUP($E229,HiLow!$E$17:$Q$319,P$1,FALSE)</f>
        <v>14549.26</v>
      </c>
      <c r="Q229" s="88">
        <f>VLOOKUP($E229,HiLow!$E$17:$Q$319,Q$1,FALSE)</f>
        <v>14805.18</v>
      </c>
    </row>
    <row r="230" spans="1:17" x14ac:dyDescent="0.2">
      <c r="A230" s="22" t="s">
        <v>663</v>
      </c>
      <c r="B230" s="37" t="s">
        <v>664</v>
      </c>
      <c r="C230" s="38" t="s">
        <v>663</v>
      </c>
      <c r="D230" s="24" t="s">
        <v>664</v>
      </c>
      <c r="E230" s="39" t="s">
        <v>665</v>
      </c>
      <c r="F230" s="40" t="s">
        <v>74</v>
      </c>
      <c r="G230" s="758">
        <v>38</v>
      </c>
      <c r="H230" s="745"/>
      <c r="I230" s="103">
        <f>VLOOKUP($E230,HiLow!$E$17:$Q$319,I$1,FALSE)</f>
        <v>138.96</v>
      </c>
      <c r="J230" s="103">
        <f>VLOOKUP($E230,HiLow!$E$17:$Q$319,J$1,FALSE)</f>
        <v>0</v>
      </c>
      <c r="K230" s="729">
        <f>VLOOKUP($E230,HiLow!$E$17:$Q$319,K$1,FALSE)</f>
        <v>1</v>
      </c>
      <c r="L230" s="88">
        <f>VLOOKUP($E230,HiLow!$E$17:$Q$319,L$1,FALSE)</f>
        <v>13536.89</v>
      </c>
      <c r="M230" s="736">
        <f>VLOOKUP($E230,HiLow!$E$17:$Q$319,M$1,FALSE)</f>
        <v>0.41760000000000003</v>
      </c>
      <c r="N230" s="736">
        <f>VLOOKUP($E230,HiLow!$E$17:$Q$319,N$1,FALSE)</f>
        <v>2.3E-2</v>
      </c>
      <c r="O230" s="88">
        <f>VLOOKUP($E230,HiLow!$E$17:$Q$319,O$1,FALSE)</f>
        <v>311.35000000000002</v>
      </c>
      <c r="P230" s="103">
        <f>VLOOKUP($E230,HiLow!$E$17:$Q$319,P$1,FALSE)</f>
        <v>13536.89</v>
      </c>
      <c r="Q230" s="88">
        <f>VLOOKUP($E230,HiLow!$E$17:$Q$319,Q$1,FALSE)</f>
        <v>13848.24</v>
      </c>
    </row>
    <row r="231" spans="1:17" x14ac:dyDescent="0.2">
      <c r="A231" s="22" t="s">
        <v>666</v>
      </c>
      <c r="B231" s="37" t="s">
        <v>667</v>
      </c>
      <c r="C231" s="38" t="s">
        <v>666</v>
      </c>
      <c r="D231" s="24" t="s">
        <v>667</v>
      </c>
      <c r="E231" s="39" t="s">
        <v>668</v>
      </c>
      <c r="F231" s="40" t="s">
        <v>74</v>
      </c>
      <c r="G231" s="758">
        <v>40</v>
      </c>
      <c r="H231" s="745"/>
      <c r="I231" s="103">
        <f>VLOOKUP($E231,HiLow!$E$17:$Q$319,I$1,FALSE)</f>
        <v>2153.2199999999998</v>
      </c>
      <c r="J231" s="103">
        <f>VLOOKUP($E231,HiLow!$E$17:$Q$319,J$1,FALSE)</f>
        <v>0</v>
      </c>
      <c r="K231" s="729">
        <f>VLOOKUP($E231,HiLow!$E$17:$Q$319,K$1,FALSE)</f>
        <v>1</v>
      </c>
      <c r="L231" s="88">
        <f>VLOOKUP($E231,HiLow!$E$17:$Q$319,L$1,FALSE)</f>
        <v>13761.28</v>
      </c>
      <c r="M231" s="736">
        <f>VLOOKUP($E231,HiLow!$E$17:$Q$319,M$1,FALSE)</f>
        <v>0.39450000000000002</v>
      </c>
      <c r="N231" s="736">
        <f>VLOOKUP($E231,HiLow!$E$17:$Q$319,N$1,FALSE)</f>
        <v>2.1700000000000001E-2</v>
      </c>
      <c r="O231" s="88">
        <f>VLOOKUP($E231,HiLow!$E$17:$Q$319,O$1,FALSE)</f>
        <v>298.62</v>
      </c>
      <c r="P231" s="103">
        <f>VLOOKUP($E231,HiLow!$E$17:$Q$319,P$1,FALSE)</f>
        <v>14208.35</v>
      </c>
      <c r="Q231" s="88">
        <f>VLOOKUP($E231,HiLow!$E$17:$Q$319,Q$1,FALSE)</f>
        <v>14506.97</v>
      </c>
    </row>
    <row r="232" spans="1:17" x14ac:dyDescent="0.2">
      <c r="A232" s="22" t="s">
        <v>669</v>
      </c>
      <c r="B232" s="37" t="s">
        <v>670</v>
      </c>
      <c r="C232" s="38" t="s">
        <v>669</v>
      </c>
      <c r="D232" s="24" t="s">
        <v>670</v>
      </c>
      <c r="E232" s="39" t="s">
        <v>671</v>
      </c>
      <c r="F232" s="40" t="s">
        <v>471</v>
      </c>
      <c r="G232" s="758">
        <v>41</v>
      </c>
      <c r="H232" s="745"/>
      <c r="I232" s="103">
        <f>VLOOKUP($E232,HiLow!$E$17:$Q$319,I$1,FALSE)</f>
        <v>187.82</v>
      </c>
      <c r="J232" s="103">
        <f>VLOOKUP($E232,HiLow!$E$17:$Q$319,J$1,FALSE)</f>
        <v>6.8599999999999852</v>
      </c>
      <c r="K232" s="729">
        <f>VLOOKUP($E232,HiLow!$E$17:$Q$319,K$1,FALSE)</f>
        <v>1.038</v>
      </c>
      <c r="L232" s="88">
        <f>VLOOKUP($E232,HiLow!$E$17:$Q$319,L$1,FALSE)</f>
        <v>15681.26</v>
      </c>
      <c r="M232" s="736">
        <f>VLOOKUP($E232,HiLow!$E$17:$Q$319,M$1,FALSE)</f>
        <v>0.22370000000000001</v>
      </c>
      <c r="N232" s="736">
        <f>VLOOKUP($E232,HiLow!$E$17:$Q$319,N$1,FALSE)</f>
        <v>1.23E-2</v>
      </c>
      <c r="O232" s="88">
        <f>VLOOKUP($E232,HiLow!$E$17:$Q$319,O$1,FALSE)</f>
        <v>192.88</v>
      </c>
      <c r="P232" s="103">
        <f>VLOOKUP($E232,HiLow!$E$17:$Q$319,P$1,FALSE)</f>
        <v>16048.76</v>
      </c>
      <c r="Q232" s="88">
        <f>VLOOKUP($E232,HiLow!$E$17:$Q$319,Q$1,FALSE)</f>
        <v>16241.64</v>
      </c>
    </row>
    <row r="233" spans="1:17" x14ac:dyDescent="0.2">
      <c r="A233" s="22" t="s">
        <v>672</v>
      </c>
      <c r="B233" s="37" t="s">
        <v>673</v>
      </c>
      <c r="C233" s="58" t="s">
        <v>672</v>
      </c>
      <c r="D233" s="24" t="s">
        <v>673</v>
      </c>
      <c r="E233" s="59" t="s">
        <v>674</v>
      </c>
      <c r="F233" s="40" t="s">
        <v>471</v>
      </c>
      <c r="G233" s="758">
        <v>41</v>
      </c>
      <c r="H233" s="745">
        <v>2</v>
      </c>
      <c r="I233" s="103">
        <f>VLOOKUP($E233,HiLow!$E$17:$Q$319,I$1,FALSE)</f>
        <v>0</v>
      </c>
      <c r="J233" s="103">
        <f>VLOOKUP($E233,HiLow!$E$17:$Q$319,J$1,FALSE)</f>
        <v>0</v>
      </c>
      <c r="K233" s="729">
        <f>VLOOKUP($E233,HiLow!$E$17:$Q$319,K$1,FALSE)</f>
        <v>0</v>
      </c>
      <c r="L233" s="88">
        <f>VLOOKUP($E233,HiLow!$E$17:$Q$319,L$1,FALSE)</f>
        <v>0</v>
      </c>
      <c r="M233" s="736">
        <f>VLOOKUP($E233,HiLow!$E$17:$Q$319,M$1,FALSE)</f>
        <v>0</v>
      </c>
      <c r="N233" s="736">
        <f>VLOOKUP($E233,HiLow!$E$17:$Q$319,N$1,FALSE)</f>
        <v>0</v>
      </c>
      <c r="O233" s="88">
        <f>VLOOKUP($E233,HiLow!$E$17:$Q$319,O$1,FALSE)</f>
        <v>0</v>
      </c>
      <c r="P233" s="103">
        <f>VLOOKUP($E233,HiLow!$E$17:$Q$319,P$1,FALSE)</f>
        <v>0</v>
      </c>
      <c r="Q233" s="88">
        <f>VLOOKUP($E233,HiLow!$E$17:$Q$319,Q$1,FALSE)</f>
        <v>0</v>
      </c>
    </row>
    <row r="234" spans="1:17" x14ac:dyDescent="0.2">
      <c r="A234" s="22" t="s">
        <v>675</v>
      </c>
      <c r="B234" s="37" t="s">
        <v>676</v>
      </c>
      <c r="C234" s="58" t="s">
        <v>675</v>
      </c>
      <c r="D234" s="24" t="s">
        <v>676</v>
      </c>
      <c r="E234" s="59" t="s">
        <v>677</v>
      </c>
      <c r="F234" s="40" t="s">
        <v>471</v>
      </c>
      <c r="G234" s="758">
        <v>41</v>
      </c>
      <c r="H234" s="745">
        <v>2</v>
      </c>
      <c r="I234" s="103">
        <f>VLOOKUP($E234,HiLow!$E$17:$Q$319,I$1,FALSE)</f>
        <v>0</v>
      </c>
      <c r="J234" s="103">
        <f>VLOOKUP($E234,HiLow!$E$17:$Q$319,J$1,FALSE)</f>
        <v>0</v>
      </c>
      <c r="K234" s="729">
        <f>VLOOKUP($E234,HiLow!$E$17:$Q$319,K$1,FALSE)</f>
        <v>0</v>
      </c>
      <c r="L234" s="88">
        <f>VLOOKUP($E234,HiLow!$E$17:$Q$319,L$1,FALSE)</f>
        <v>0</v>
      </c>
      <c r="M234" s="736">
        <f>VLOOKUP($E234,HiLow!$E$17:$Q$319,M$1,FALSE)</f>
        <v>0</v>
      </c>
      <c r="N234" s="736">
        <f>VLOOKUP($E234,HiLow!$E$17:$Q$319,N$1,FALSE)</f>
        <v>0</v>
      </c>
      <c r="O234" s="88">
        <f>VLOOKUP($E234,HiLow!$E$17:$Q$319,O$1,FALSE)</f>
        <v>0</v>
      </c>
      <c r="P234" s="103">
        <f>VLOOKUP($E234,HiLow!$E$17:$Q$319,P$1,FALSE)</f>
        <v>0</v>
      </c>
      <c r="Q234" s="88">
        <f>VLOOKUP($E234,HiLow!$E$17:$Q$319,Q$1,FALSE)</f>
        <v>0</v>
      </c>
    </row>
    <row r="235" spans="1:17" x14ac:dyDescent="0.2">
      <c r="A235" s="63" t="s">
        <v>678</v>
      </c>
      <c r="B235" s="64" t="s">
        <v>679</v>
      </c>
      <c r="C235" s="65" t="s">
        <v>678</v>
      </c>
      <c r="D235" s="66" t="s">
        <v>679</v>
      </c>
      <c r="E235" s="67" t="s">
        <v>680</v>
      </c>
      <c r="F235" s="68" t="s">
        <v>471</v>
      </c>
      <c r="G235" s="762">
        <v>41</v>
      </c>
      <c r="H235" s="745"/>
      <c r="I235" s="106">
        <f>VLOOKUP($E235,HiLow!$E$17:$Q$319,I$1,FALSE)</f>
        <v>405.07</v>
      </c>
      <c r="J235" s="106">
        <f>VLOOKUP($E235,HiLow!$E$17:$Q$319,J$1,FALSE)</f>
        <v>3.2900000000000205</v>
      </c>
      <c r="K235" s="733">
        <f>VLOOKUP($E235,HiLow!$E$17:$Q$319,K$1,FALSE)</f>
        <v>1.008</v>
      </c>
      <c r="L235" s="91">
        <f>VLOOKUP($E235,HiLow!$E$17:$Q$319,L$1,FALSE)</f>
        <v>14763.77</v>
      </c>
      <c r="M235" s="739">
        <f>VLOOKUP($E235,HiLow!$E$17:$Q$319,M$1,FALSE)</f>
        <v>0.29980000000000001</v>
      </c>
      <c r="N235" s="739">
        <f>VLOOKUP($E235,HiLow!$E$17:$Q$319,N$1,FALSE)</f>
        <v>1.6500000000000001E-2</v>
      </c>
      <c r="O235" s="91">
        <f>VLOOKUP($E235,HiLow!$E$17:$Q$319,O$1,FALSE)</f>
        <v>243.6</v>
      </c>
      <c r="P235" s="106">
        <f>VLOOKUP($E235,HiLow!$E$17:$Q$319,P$1,FALSE)</f>
        <v>14881.73</v>
      </c>
      <c r="Q235" s="91">
        <f>VLOOKUP($E235,HiLow!$E$17:$Q$319,Q$1,FALSE)</f>
        <v>15125.33</v>
      </c>
    </row>
    <row r="236" spans="1:17" x14ac:dyDescent="0.2">
      <c r="A236" s="22" t="s">
        <v>681</v>
      </c>
      <c r="B236" s="37" t="s">
        <v>682</v>
      </c>
      <c r="C236" s="58" t="s">
        <v>681</v>
      </c>
      <c r="D236" s="24" t="s">
        <v>682</v>
      </c>
      <c r="E236" s="59" t="s">
        <v>683</v>
      </c>
      <c r="F236" s="40" t="s">
        <v>471</v>
      </c>
      <c r="G236" s="758">
        <v>42</v>
      </c>
      <c r="H236" s="745">
        <v>1</v>
      </c>
      <c r="I236" s="103">
        <f>VLOOKUP($E236,HiLow!$E$17:$Q$319,I$1,FALSE)</f>
        <v>0</v>
      </c>
      <c r="J236" s="103">
        <f>VLOOKUP($E236,HiLow!$E$17:$Q$319,J$1,FALSE)</f>
        <v>0</v>
      </c>
      <c r="K236" s="729">
        <f>VLOOKUP($E236,HiLow!$E$17:$Q$319,K$1,FALSE)</f>
        <v>0</v>
      </c>
      <c r="L236" s="88">
        <f>VLOOKUP($E236,HiLow!$E$17:$Q$319,L$1,FALSE)</f>
        <v>203.05</v>
      </c>
      <c r="M236" s="736">
        <f>VLOOKUP($E236,HiLow!$E$17:$Q$319,M$1,FALSE)</f>
        <v>0</v>
      </c>
      <c r="N236" s="736">
        <f>VLOOKUP($E236,HiLow!$E$17:$Q$319,N$1,FALSE)</f>
        <v>0</v>
      </c>
      <c r="O236" s="88">
        <f>VLOOKUP($E236,HiLow!$E$17:$Q$319,O$1,FALSE)</f>
        <v>0</v>
      </c>
      <c r="P236" s="103">
        <f>VLOOKUP($E236,HiLow!$E$17:$Q$319,P$1,FALSE)</f>
        <v>203.05</v>
      </c>
      <c r="Q236" s="88" t="str">
        <f>VLOOKUP($E236,HiLow!$E$17:$Q$319,Q$1,FALSE)</f>
        <v>na</v>
      </c>
    </row>
    <row r="237" spans="1:17" x14ac:dyDescent="0.2">
      <c r="A237" s="22" t="s">
        <v>684</v>
      </c>
      <c r="B237" s="37" t="s">
        <v>685</v>
      </c>
      <c r="C237" s="38" t="s">
        <v>684</v>
      </c>
      <c r="D237" s="24" t="s">
        <v>685</v>
      </c>
      <c r="E237" s="39" t="s">
        <v>686</v>
      </c>
      <c r="F237" s="40" t="s">
        <v>471</v>
      </c>
      <c r="G237" s="758">
        <v>42</v>
      </c>
      <c r="H237" s="745"/>
      <c r="I237" s="103">
        <f>VLOOKUP($E237,HiLow!$E$17:$Q$319,I$1,FALSE)</f>
        <v>97.22</v>
      </c>
      <c r="J237" s="103">
        <f>VLOOKUP($E237,HiLow!$E$17:$Q$319,J$1,FALSE)</f>
        <v>-1.0000000000005116E-2</v>
      </c>
      <c r="K237" s="729">
        <f>VLOOKUP($E237,HiLow!$E$17:$Q$319,K$1,FALSE)</f>
        <v>1</v>
      </c>
      <c r="L237" s="88">
        <f>VLOOKUP($E237,HiLow!$E$17:$Q$319,L$1,FALSE)</f>
        <v>15236.92</v>
      </c>
      <c r="M237" s="736">
        <f>VLOOKUP($E237,HiLow!$E$17:$Q$319,M$1,FALSE)</f>
        <v>0.25940000000000002</v>
      </c>
      <c r="N237" s="736">
        <f>VLOOKUP($E237,HiLow!$E$17:$Q$319,N$1,FALSE)</f>
        <v>1.43E-2</v>
      </c>
      <c r="O237" s="88">
        <f>VLOOKUP($E237,HiLow!$E$17:$Q$319,O$1,FALSE)</f>
        <v>217.89</v>
      </c>
      <c r="P237" s="103">
        <f>VLOOKUP($E237,HiLow!$E$17:$Q$319,P$1,FALSE)</f>
        <v>15259.52</v>
      </c>
      <c r="Q237" s="88">
        <f>VLOOKUP($E237,HiLow!$E$17:$Q$319,Q$1,FALSE)</f>
        <v>15477.41</v>
      </c>
    </row>
    <row r="238" spans="1:17" x14ac:dyDescent="0.2">
      <c r="A238" s="22" t="s">
        <v>687</v>
      </c>
      <c r="B238" s="37" t="s">
        <v>688</v>
      </c>
      <c r="C238" s="38" t="s">
        <v>687</v>
      </c>
      <c r="D238" s="24" t="s">
        <v>688</v>
      </c>
      <c r="E238" s="39" t="s">
        <v>689</v>
      </c>
      <c r="F238" s="40" t="s">
        <v>471</v>
      </c>
      <c r="G238" s="758">
        <v>42</v>
      </c>
      <c r="H238" s="745"/>
      <c r="I238" s="103">
        <f>VLOOKUP($E238,HiLow!$E$17:$Q$319,I$1,FALSE)</f>
        <v>101.5</v>
      </c>
      <c r="J238" s="103">
        <f>VLOOKUP($E238,HiLow!$E$17:$Q$319,J$1,FALSE)</f>
        <v>0.23999999999999488</v>
      </c>
      <c r="K238" s="729">
        <f>VLOOKUP($E238,HiLow!$E$17:$Q$319,K$1,FALSE)</f>
        <v>1.002</v>
      </c>
      <c r="L238" s="88">
        <f>VLOOKUP($E238,HiLow!$E$17:$Q$319,L$1,FALSE)</f>
        <v>16540.95</v>
      </c>
      <c r="M238" s="736">
        <f>VLOOKUP($E238,HiLow!$E$17:$Q$319,M$1,FALSE)</f>
        <v>0.16009999999999999</v>
      </c>
      <c r="N238" s="736">
        <f>VLOOKUP($E238,HiLow!$E$17:$Q$319,N$1,FALSE)</f>
        <v>8.8000000000000005E-3</v>
      </c>
      <c r="O238" s="88">
        <f>VLOOKUP($E238,HiLow!$E$17:$Q$319,O$1,FALSE)</f>
        <v>145.56</v>
      </c>
      <c r="P238" s="103">
        <f>VLOOKUP($E238,HiLow!$E$17:$Q$319,P$1,FALSE)</f>
        <v>17604.68</v>
      </c>
      <c r="Q238" s="88">
        <f>VLOOKUP($E238,HiLow!$E$17:$Q$319,Q$1,FALSE)</f>
        <v>17750.240000000002</v>
      </c>
    </row>
    <row r="239" spans="1:17" x14ac:dyDescent="0.2">
      <c r="A239" s="22" t="s">
        <v>690</v>
      </c>
      <c r="B239" s="37" t="s">
        <v>691</v>
      </c>
      <c r="C239" s="38" t="s">
        <v>690</v>
      </c>
      <c r="D239" s="24" t="s">
        <v>691</v>
      </c>
      <c r="E239" s="39" t="s">
        <v>692</v>
      </c>
      <c r="F239" s="40" t="s">
        <v>471</v>
      </c>
      <c r="G239" s="758">
        <v>42</v>
      </c>
      <c r="H239" s="745"/>
      <c r="I239" s="103">
        <f>VLOOKUP($E239,HiLow!$E$17:$Q$319,I$1,FALSE)</f>
        <v>135.99</v>
      </c>
      <c r="J239" s="103">
        <f>VLOOKUP($E239,HiLow!$E$17:$Q$319,J$1,FALSE)</f>
        <v>0</v>
      </c>
      <c r="K239" s="729">
        <f>VLOOKUP($E239,HiLow!$E$17:$Q$319,K$1,FALSE)</f>
        <v>1</v>
      </c>
      <c r="L239" s="88">
        <f>VLOOKUP($E239,HiLow!$E$17:$Q$319,L$1,FALSE)</f>
        <v>15075.02</v>
      </c>
      <c r="M239" s="736">
        <f>VLOOKUP($E239,HiLow!$E$17:$Q$319,M$1,FALSE)</f>
        <v>0.27289999999999998</v>
      </c>
      <c r="N239" s="736">
        <f>VLOOKUP($E239,HiLow!$E$17:$Q$319,N$1,FALSE)</f>
        <v>1.4999999999999999E-2</v>
      </c>
      <c r="O239" s="88">
        <f>VLOOKUP($E239,HiLow!$E$17:$Q$319,O$1,FALSE)</f>
        <v>226.13</v>
      </c>
      <c r="P239" s="103">
        <f>VLOOKUP($E239,HiLow!$E$17:$Q$319,P$1,FALSE)</f>
        <v>15075.02</v>
      </c>
      <c r="Q239" s="88">
        <f>VLOOKUP($E239,HiLow!$E$17:$Q$319,Q$1,FALSE)</f>
        <v>15301.15</v>
      </c>
    </row>
    <row r="240" spans="1:17" x14ac:dyDescent="0.2">
      <c r="A240" s="22" t="s">
        <v>693</v>
      </c>
      <c r="B240" s="37" t="s">
        <v>694</v>
      </c>
      <c r="C240" s="38" t="s">
        <v>693</v>
      </c>
      <c r="D240" s="24" t="s">
        <v>694</v>
      </c>
      <c r="E240" s="39" t="s">
        <v>695</v>
      </c>
      <c r="F240" s="40" t="s">
        <v>471</v>
      </c>
      <c r="G240" s="758">
        <v>42</v>
      </c>
      <c r="H240" s="745"/>
      <c r="I240" s="103">
        <f>VLOOKUP($E240,HiLow!$E$17:$Q$319,I$1,FALSE)</f>
        <v>145.16</v>
      </c>
      <c r="J240" s="103">
        <f>VLOOKUP($E240,HiLow!$E$17:$Q$319,J$1,FALSE)</f>
        <v>4.9999999999982947E-2</v>
      </c>
      <c r="K240" s="729">
        <f>VLOOKUP($E240,HiLow!$E$17:$Q$319,K$1,FALSE)</f>
        <v>1</v>
      </c>
      <c r="L240" s="88">
        <f>VLOOKUP($E240,HiLow!$E$17:$Q$319,L$1,FALSE)</f>
        <v>13591.42</v>
      </c>
      <c r="M240" s="736">
        <f>VLOOKUP($E240,HiLow!$E$17:$Q$319,M$1,FALSE)</f>
        <v>0.41189999999999999</v>
      </c>
      <c r="N240" s="736">
        <f>VLOOKUP($E240,HiLow!$E$17:$Q$319,N$1,FALSE)</f>
        <v>2.2700000000000001E-2</v>
      </c>
      <c r="O240" s="88">
        <f>VLOOKUP($E240,HiLow!$E$17:$Q$319,O$1,FALSE)</f>
        <v>308.52999999999997</v>
      </c>
      <c r="P240" s="103">
        <f>VLOOKUP($E240,HiLow!$E$17:$Q$319,P$1,FALSE)</f>
        <v>13607.13</v>
      </c>
      <c r="Q240" s="88">
        <f>VLOOKUP($E240,HiLow!$E$17:$Q$319,Q$1,FALSE)</f>
        <v>13915.66</v>
      </c>
    </row>
    <row r="241" spans="1:17" x14ac:dyDescent="0.2">
      <c r="A241" s="22" t="s">
        <v>696</v>
      </c>
      <c r="B241" s="37" t="s">
        <v>697</v>
      </c>
      <c r="C241" s="58" t="s">
        <v>696</v>
      </c>
      <c r="D241" s="24" t="s">
        <v>697</v>
      </c>
      <c r="E241" s="59" t="s">
        <v>698</v>
      </c>
      <c r="F241" s="40" t="s">
        <v>471</v>
      </c>
      <c r="G241" s="758">
        <v>42</v>
      </c>
      <c r="H241" s="745"/>
      <c r="I241" s="103">
        <f>VLOOKUP($E241,HiLow!$E$17:$Q$319,I$1,FALSE)</f>
        <v>0</v>
      </c>
      <c r="J241" s="103">
        <f>VLOOKUP($E241,HiLow!$E$17:$Q$319,J$1,FALSE)</f>
        <v>0</v>
      </c>
      <c r="K241" s="729">
        <f>VLOOKUP($E241,HiLow!$E$17:$Q$319,K$1,FALSE)</f>
        <v>0</v>
      </c>
      <c r="L241" s="88">
        <f>VLOOKUP($E241,HiLow!$E$17:$Q$319,L$1,FALSE)</f>
        <v>0</v>
      </c>
      <c r="M241" s="736">
        <f>VLOOKUP($E241,HiLow!$E$17:$Q$319,M$1,FALSE)</f>
        <v>0</v>
      </c>
      <c r="N241" s="736">
        <f>VLOOKUP($E241,HiLow!$E$17:$Q$319,N$1,FALSE)</f>
        <v>0</v>
      </c>
      <c r="O241" s="88">
        <f>VLOOKUP($E241,HiLow!$E$17:$Q$319,O$1,FALSE)</f>
        <v>0</v>
      </c>
      <c r="P241" s="103">
        <f>VLOOKUP($E241,HiLow!$E$17:$Q$319,P$1,FALSE)</f>
        <v>0</v>
      </c>
      <c r="Q241" s="88">
        <f>VLOOKUP($E241,HiLow!$E$17:$Q$319,Q$1,FALSE)</f>
        <v>0</v>
      </c>
    </row>
    <row r="242" spans="1:17" x14ac:dyDescent="0.2">
      <c r="A242" s="42" t="s">
        <v>699</v>
      </c>
      <c r="B242" s="43" t="s">
        <v>700</v>
      </c>
      <c r="C242" s="44" t="s">
        <v>699</v>
      </c>
      <c r="D242" s="45" t="s">
        <v>700</v>
      </c>
      <c r="E242" s="46" t="s">
        <v>701</v>
      </c>
      <c r="F242" s="47" t="s">
        <v>471</v>
      </c>
      <c r="G242" s="760">
        <v>42</v>
      </c>
      <c r="H242" s="745"/>
      <c r="I242" s="104">
        <f>VLOOKUP($E242,HiLow!$E$17:$Q$319,I$1,FALSE)</f>
        <v>706.61</v>
      </c>
      <c r="J242" s="104">
        <f>VLOOKUP($E242,HiLow!$E$17:$Q$319,J$1,FALSE)</f>
        <v>5.7699999999999818</v>
      </c>
      <c r="K242" s="731">
        <f>VLOOKUP($E242,HiLow!$E$17:$Q$319,K$1,FALSE)</f>
        <v>1.008</v>
      </c>
      <c r="L242" s="89">
        <f>VLOOKUP($E242,HiLow!$E$17:$Q$319,L$1,FALSE)</f>
        <v>16292.04</v>
      </c>
      <c r="M242" s="737">
        <f>VLOOKUP($E242,HiLow!$E$17:$Q$319,M$1,FALSE)</f>
        <v>0.17780000000000001</v>
      </c>
      <c r="N242" s="737">
        <f>VLOOKUP($E242,HiLow!$E$17:$Q$319,N$1,FALSE)</f>
        <v>9.7999999999999997E-3</v>
      </c>
      <c r="O242" s="89">
        <f>VLOOKUP($E242,HiLow!$E$17:$Q$319,O$1,FALSE)</f>
        <v>159.66</v>
      </c>
      <c r="P242" s="104">
        <f>VLOOKUP($E242,HiLow!$E$17:$Q$319,P$1,FALSE)</f>
        <v>16721.240000000002</v>
      </c>
      <c r="Q242" s="89">
        <f>VLOOKUP($E242,HiLow!$E$17:$Q$319,Q$1,FALSE)</f>
        <v>16880.900000000001</v>
      </c>
    </row>
    <row r="243" spans="1:17" x14ac:dyDescent="0.2">
      <c r="A243" s="50" t="s">
        <v>702</v>
      </c>
      <c r="B243" s="51" t="s">
        <v>703</v>
      </c>
      <c r="C243" s="52" t="s">
        <v>702</v>
      </c>
      <c r="D243" s="53" t="s">
        <v>703</v>
      </c>
      <c r="E243" s="54" t="s">
        <v>704</v>
      </c>
      <c r="F243" s="55" t="s">
        <v>471</v>
      </c>
      <c r="G243" s="761">
        <v>42</v>
      </c>
      <c r="H243" s="745"/>
      <c r="I243" s="105">
        <f>VLOOKUP($E243,HiLow!$E$17:$Q$319,I$1,FALSE)</f>
        <v>653.70000000000005</v>
      </c>
      <c r="J243" s="105">
        <f>VLOOKUP($E243,HiLow!$E$17:$Q$319,J$1,FALSE)</f>
        <v>9.2599999999999909</v>
      </c>
      <c r="K243" s="732">
        <f>VLOOKUP($E243,HiLow!$E$17:$Q$319,K$1,FALSE)</f>
        <v>1.014</v>
      </c>
      <c r="L243" s="90">
        <f>VLOOKUP($E243,HiLow!$E$17:$Q$319,L$1,FALSE)</f>
        <v>14468.36</v>
      </c>
      <c r="M243" s="738">
        <f>VLOOKUP($E243,HiLow!$E$17:$Q$319,M$1,FALSE)</f>
        <v>0.32629999999999998</v>
      </c>
      <c r="N243" s="738">
        <f>VLOOKUP($E243,HiLow!$E$17:$Q$319,N$1,FALSE)</f>
        <v>1.7899999999999999E-2</v>
      </c>
      <c r="O243" s="90">
        <f>VLOOKUP($E243,HiLow!$E$17:$Q$319,O$1,FALSE)</f>
        <v>258.98</v>
      </c>
      <c r="P243" s="105">
        <f>VLOOKUP($E243,HiLow!$E$17:$Q$319,P$1,FALSE)</f>
        <v>15473.15</v>
      </c>
      <c r="Q243" s="90">
        <f>VLOOKUP($E243,HiLow!$E$17:$Q$319,Q$1,FALSE)</f>
        <v>15732.13</v>
      </c>
    </row>
    <row r="244" spans="1:17" x14ac:dyDescent="0.2">
      <c r="A244" s="22" t="s">
        <v>705</v>
      </c>
      <c r="B244" s="37" t="s">
        <v>706</v>
      </c>
      <c r="C244" s="38" t="s">
        <v>705</v>
      </c>
      <c r="D244" s="24" t="s">
        <v>706</v>
      </c>
      <c r="E244" s="39" t="s">
        <v>707</v>
      </c>
      <c r="F244" s="40" t="s">
        <v>471</v>
      </c>
      <c r="G244" s="758">
        <v>43</v>
      </c>
      <c r="H244" s="745"/>
      <c r="I244" s="103">
        <f>VLOOKUP($E244,HiLow!$E$17:$Q$319,I$1,FALSE)</f>
        <v>594.78</v>
      </c>
      <c r="J244" s="103">
        <f>VLOOKUP($E244,HiLow!$E$17:$Q$319,J$1,FALSE)</f>
        <v>3.7699999999999818</v>
      </c>
      <c r="K244" s="729">
        <f>VLOOKUP($E244,HiLow!$E$17:$Q$319,K$1,FALSE)</f>
        <v>1.006</v>
      </c>
      <c r="L244" s="88">
        <f>VLOOKUP($E244,HiLow!$E$17:$Q$319,L$1,FALSE)</f>
        <v>13900.35</v>
      </c>
      <c r="M244" s="736">
        <f>VLOOKUP($E244,HiLow!$E$17:$Q$319,M$1,FALSE)</f>
        <v>0.3805</v>
      </c>
      <c r="N244" s="736">
        <f>VLOOKUP($E244,HiLow!$E$17:$Q$319,N$1,FALSE)</f>
        <v>2.0899999999999998E-2</v>
      </c>
      <c r="O244" s="88">
        <f>VLOOKUP($E244,HiLow!$E$17:$Q$319,O$1,FALSE)</f>
        <v>290.52</v>
      </c>
      <c r="P244" s="103">
        <f>VLOOKUP($E244,HiLow!$E$17:$Q$319,P$1,FALSE)</f>
        <v>13909.18</v>
      </c>
      <c r="Q244" s="88">
        <f>VLOOKUP($E244,HiLow!$E$17:$Q$319,Q$1,FALSE)</f>
        <v>14199.7</v>
      </c>
    </row>
    <row r="245" spans="1:17" x14ac:dyDescent="0.2">
      <c r="A245" s="22" t="s">
        <v>708</v>
      </c>
      <c r="B245" s="37" t="s">
        <v>709</v>
      </c>
      <c r="C245" s="38" t="s">
        <v>708</v>
      </c>
      <c r="D245" s="24" t="s">
        <v>709</v>
      </c>
      <c r="E245" s="39" t="s">
        <v>710</v>
      </c>
      <c r="F245" s="40" t="s">
        <v>471</v>
      </c>
      <c r="G245" s="758">
        <v>43</v>
      </c>
      <c r="H245" s="745"/>
      <c r="I245" s="103">
        <f>VLOOKUP($E245,HiLow!$E$17:$Q$319,I$1,FALSE)</f>
        <v>86.02</v>
      </c>
      <c r="J245" s="103">
        <f>VLOOKUP($E245,HiLow!$E$17:$Q$319,J$1,FALSE)</f>
        <v>13.259999999999991</v>
      </c>
      <c r="K245" s="729">
        <f>VLOOKUP($E245,HiLow!$E$17:$Q$319,K$1,FALSE)</f>
        <v>1.1819999999999999</v>
      </c>
      <c r="L245" s="88">
        <f>VLOOKUP($E245,HiLow!$E$17:$Q$319,L$1,FALSE)</f>
        <v>14328.64</v>
      </c>
      <c r="M245" s="736">
        <f>VLOOKUP($E245,HiLow!$E$17:$Q$319,M$1,FALSE)</f>
        <v>0.3392</v>
      </c>
      <c r="N245" s="729" t="str">
        <f>VLOOKUP($E245,HiLow!$E$17:$Q$319,N$1,FALSE)</f>
        <v>phantoms ≥ 10%</v>
      </c>
      <c r="O245" s="88" t="str">
        <f>VLOOKUP($E245,HiLow!$E$17:$Q$319,O$1,FALSE)</f>
        <v>na</v>
      </c>
      <c r="P245" s="103">
        <f>VLOOKUP($E245,HiLow!$E$17:$Q$319,P$1,FALSE)</f>
        <v>14349.76</v>
      </c>
      <c r="Q245" s="88" t="str">
        <f>VLOOKUP($E245,HiLow!$E$17:$Q$319,Q$1,FALSE)</f>
        <v>na</v>
      </c>
    </row>
    <row r="246" spans="1:17" x14ac:dyDescent="0.2">
      <c r="A246" s="22" t="s">
        <v>711</v>
      </c>
      <c r="B246" s="37" t="s">
        <v>712</v>
      </c>
      <c r="C246" s="38" t="s">
        <v>711</v>
      </c>
      <c r="D246" s="24" t="s">
        <v>712</v>
      </c>
      <c r="E246" s="39" t="s">
        <v>713</v>
      </c>
      <c r="F246" s="40" t="s">
        <v>471</v>
      </c>
      <c r="G246" s="758">
        <v>45</v>
      </c>
      <c r="H246" s="745"/>
      <c r="I246" s="103">
        <f>VLOOKUP($E246,HiLow!$E$17:$Q$319,I$1,FALSE)</f>
        <v>992.33</v>
      </c>
      <c r="J246" s="103">
        <f>VLOOKUP($E246,HiLow!$E$17:$Q$319,J$1,FALSE)</f>
        <v>0</v>
      </c>
      <c r="K246" s="729">
        <f>VLOOKUP($E246,HiLow!$E$17:$Q$319,K$1,FALSE)</f>
        <v>1</v>
      </c>
      <c r="L246" s="88">
        <f>VLOOKUP($E246,HiLow!$E$17:$Q$319,L$1,FALSE)</f>
        <v>14323.869999999999</v>
      </c>
      <c r="M246" s="736">
        <f>VLOOKUP($E246,HiLow!$E$17:$Q$319,M$1,FALSE)</f>
        <v>0.3397</v>
      </c>
      <c r="N246" s="736">
        <f>VLOOKUP($E246,HiLow!$E$17:$Q$319,N$1,FALSE)</f>
        <v>1.8700000000000001E-2</v>
      </c>
      <c r="O246" s="88">
        <f>VLOOKUP($E246,HiLow!$E$17:$Q$319,O$1,FALSE)</f>
        <v>267.86</v>
      </c>
      <c r="P246" s="103">
        <f>VLOOKUP($E246,HiLow!$E$17:$Q$319,P$1,FALSE)</f>
        <v>14863.33</v>
      </c>
      <c r="Q246" s="88">
        <f>VLOOKUP($E246,HiLow!$E$17:$Q$319,Q$1,FALSE)</f>
        <v>15131.19</v>
      </c>
    </row>
    <row r="247" spans="1:17" x14ac:dyDescent="0.2">
      <c r="A247" s="22" t="s">
        <v>714</v>
      </c>
      <c r="B247" s="37" t="s">
        <v>715</v>
      </c>
      <c r="C247" s="38" t="s">
        <v>714</v>
      </c>
      <c r="D247" s="24" t="s">
        <v>715</v>
      </c>
      <c r="E247" s="39" t="s">
        <v>716</v>
      </c>
      <c r="F247" s="40" t="s">
        <v>131</v>
      </c>
      <c r="G247" s="758">
        <v>46</v>
      </c>
      <c r="H247" s="745"/>
      <c r="I247" s="103">
        <f>VLOOKUP($E247,HiLow!$E$17:$Q$319,I$1,FALSE)</f>
        <v>47.18</v>
      </c>
      <c r="J247" s="103">
        <f>VLOOKUP($E247,HiLow!$E$17:$Q$319,J$1,FALSE)</f>
        <v>0</v>
      </c>
      <c r="K247" s="729">
        <f>VLOOKUP($E247,HiLow!$E$17:$Q$319,K$1,FALSE)</f>
        <v>1</v>
      </c>
      <c r="L247" s="88">
        <f>VLOOKUP($E247,HiLow!$E$17:$Q$319,L$1,FALSE)</f>
        <v>13798.92</v>
      </c>
      <c r="M247" s="736">
        <f>VLOOKUP($E247,HiLow!$E$17:$Q$319,M$1,FALSE)</f>
        <v>0.3906</v>
      </c>
      <c r="N247" s="736">
        <f>VLOOKUP($E247,HiLow!$E$17:$Q$319,N$1,FALSE)</f>
        <v>2.1499999999999998E-2</v>
      </c>
      <c r="O247" s="88">
        <f>VLOOKUP($E247,HiLow!$E$17:$Q$319,O$1,FALSE)</f>
        <v>296.68</v>
      </c>
      <c r="P247" s="103">
        <f>VLOOKUP($E247,HiLow!$E$17:$Q$319,P$1,FALSE)</f>
        <v>13798.92</v>
      </c>
      <c r="Q247" s="88">
        <f>VLOOKUP($E247,HiLow!$E$17:$Q$319,Q$1,FALSE)</f>
        <v>14095.6</v>
      </c>
    </row>
    <row r="248" spans="1:17" x14ac:dyDescent="0.2">
      <c r="A248" s="22" t="s">
        <v>717</v>
      </c>
      <c r="B248" s="37" t="s">
        <v>718</v>
      </c>
      <c r="C248" s="38" t="s">
        <v>717</v>
      </c>
      <c r="D248" s="24" t="s">
        <v>718</v>
      </c>
      <c r="E248" s="39" t="s">
        <v>719</v>
      </c>
      <c r="F248" s="40" t="s">
        <v>131</v>
      </c>
      <c r="G248" s="758">
        <v>46</v>
      </c>
      <c r="H248" s="745"/>
      <c r="I248" s="103">
        <f>VLOOKUP($E248,HiLow!$E$17:$Q$319,I$1,FALSE)</f>
        <v>169.06</v>
      </c>
      <c r="J248" s="103">
        <f>VLOOKUP($E248,HiLow!$E$17:$Q$319,J$1,FALSE)</f>
        <v>0</v>
      </c>
      <c r="K248" s="729">
        <f>VLOOKUP($E248,HiLow!$E$17:$Q$319,K$1,FALSE)</f>
        <v>1</v>
      </c>
      <c r="L248" s="88">
        <f>VLOOKUP($E248,HiLow!$E$17:$Q$319,L$1,FALSE)</f>
        <v>14933.8</v>
      </c>
      <c r="M248" s="736">
        <f>VLOOKUP($E248,HiLow!$E$17:$Q$319,M$1,FALSE)</f>
        <v>0.28499999999999998</v>
      </c>
      <c r="N248" s="736">
        <f>VLOOKUP($E248,HiLow!$E$17:$Q$319,N$1,FALSE)</f>
        <v>1.5699999999999999E-2</v>
      </c>
      <c r="O248" s="88">
        <f>VLOOKUP($E248,HiLow!$E$17:$Q$319,O$1,FALSE)</f>
        <v>234.46</v>
      </c>
      <c r="P248" s="103">
        <f>VLOOKUP($E248,HiLow!$E$17:$Q$319,P$1,FALSE)</f>
        <v>14946.39</v>
      </c>
      <c r="Q248" s="88">
        <f>VLOOKUP($E248,HiLow!$E$17:$Q$319,Q$1,FALSE)</f>
        <v>15180.85</v>
      </c>
    </row>
    <row r="249" spans="1:17" x14ac:dyDescent="0.2">
      <c r="A249" s="22" t="s">
        <v>720</v>
      </c>
      <c r="B249" s="37" t="s">
        <v>721</v>
      </c>
      <c r="C249" s="38" t="s">
        <v>720</v>
      </c>
      <c r="D249" s="24" t="s">
        <v>721</v>
      </c>
      <c r="E249" s="39" t="s">
        <v>722</v>
      </c>
      <c r="F249" s="40" t="s">
        <v>131</v>
      </c>
      <c r="G249" s="758">
        <v>46</v>
      </c>
      <c r="H249" s="745"/>
      <c r="I249" s="103">
        <f>VLOOKUP($E249,HiLow!$E$17:$Q$319,I$1,FALSE)</f>
        <v>62.72</v>
      </c>
      <c r="J249" s="103">
        <f>VLOOKUP($E249,HiLow!$E$17:$Q$319,J$1,FALSE)</f>
        <v>0</v>
      </c>
      <c r="K249" s="729">
        <f>VLOOKUP($E249,HiLow!$E$17:$Q$319,K$1,FALSE)</f>
        <v>1</v>
      </c>
      <c r="L249" s="88">
        <f>VLOOKUP($E249,HiLow!$E$17:$Q$319,L$1,FALSE)</f>
        <v>14393.14</v>
      </c>
      <c r="M249" s="736">
        <f>VLOOKUP($E249,HiLow!$E$17:$Q$319,M$1,FALSE)</f>
        <v>0.3332</v>
      </c>
      <c r="N249" s="736">
        <f>VLOOKUP($E249,HiLow!$E$17:$Q$319,N$1,FALSE)</f>
        <v>1.83E-2</v>
      </c>
      <c r="O249" s="88">
        <f>VLOOKUP($E249,HiLow!$E$17:$Q$319,O$1,FALSE)</f>
        <v>263.39</v>
      </c>
      <c r="P249" s="103">
        <f>VLOOKUP($E249,HiLow!$E$17:$Q$319,P$1,FALSE)</f>
        <v>14435.33</v>
      </c>
      <c r="Q249" s="88">
        <f>VLOOKUP($E249,HiLow!$E$17:$Q$319,Q$1,FALSE)</f>
        <v>14698.72</v>
      </c>
    </row>
    <row r="250" spans="1:17" x14ac:dyDescent="0.2">
      <c r="A250" s="22" t="s">
        <v>723</v>
      </c>
      <c r="B250" s="37" t="s">
        <v>724</v>
      </c>
      <c r="C250" s="38" t="s">
        <v>723</v>
      </c>
      <c r="D250" s="24" t="s">
        <v>724</v>
      </c>
      <c r="E250" s="39" t="s">
        <v>725</v>
      </c>
      <c r="F250" s="40" t="s">
        <v>131</v>
      </c>
      <c r="G250" s="758">
        <v>46</v>
      </c>
      <c r="H250" s="745"/>
      <c r="I250" s="103">
        <f>VLOOKUP($E250,HiLow!$E$17:$Q$319,I$1,FALSE)</f>
        <v>133.19</v>
      </c>
      <c r="J250" s="103">
        <f>VLOOKUP($E250,HiLow!$E$17:$Q$319,J$1,FALSE)</f>
        <v>0</v>
      </c>
      <c r="K250" s="729">
        <f>VLOOKUP($E250,HiLow!$E$17:$Q$319,K$1,FALSE)</f>
        <v>1</v>
      </c>
      <c r="L250" s="88">
        <f>VLOOKUP($E250,HiLow!$E$17:$Q$319,L$1,FALSE)</f>
        <v>16062.15</v>
      </c>
      <c r="M250" s="736">
        <f>VLOOKUP($E250,HiLow!$E$17:$Q$319,M$1,FALSE)</f>
        <v>0.19470000000000001</v>
      </c>
      <c r="N250" s="736">
        <f>VLOOKUP($E250,HiLow!$E$17:$Q$319,N$1,FALSE)</f>
        <v>1.0699999999999999E-2</v>
      </c>
      <c r="O250" s="88">
        <f>VLOOKUP($E250,HiLow!$E$17:$Q$319,O$1,FALSE)</f>
        <v>171.87</v>
      </c>
      <c r="P250" s="103">
        <f>VLOOKUP($E250,HiLow!$E$17:$Q$319,P$1,FALSE)</f>
        <v>16062.15</v>
      </c>
      <c r="Q250" s="88">
        <f>VLOOKUP($E250,HiLow!$E$17:$Q$319,Q$1,FALSE)</f>
        <v>16234.02</v>
      </c>
    </row>
    <row r="251" spans="1:17" x14ac:dyDescent="0.2">
      <c r="A251" s="22" t="s">
        <v>726</v>
      </c>
      <c r="B251" s="37" t="s">
        <v>727</v>
      </c>
      <c r="C251" s="38" t="s">
        <v>726</v>
      </c>
      <c r="D251" s="24" t="s">
        <v>727</v>
      </c>
      <c r="E251" s="39" t="s">
        <v>728</v>
      </c>
      <c r="F251" s="40" t="s">
        <v>131</v>
      </c>
      <c r="G251" s="758">
        <v>46</v>
      </c>
      <c r="H251" s="745"/>
      <c r="I251" s="103">
        <f>VLOOKUP($E251,HiLow!$E$17:$Q$319,I$1,FALSE)</f>
        <v>86.42</v>
      </c>
      <c r="J251" s="103">
        <f>VLOOKUP($E251,HiLow!$E$17:$Q$319,J$1,FALSE)</f>
        <v>0</v>
      </c>
      <c r="K251" s="729">
        <f>VLOOKUP($E251,HiLow!$E$17:$Q$319,K$1,FALSE)</f>
        <v>1</v>
      </c>
      <c r="L251" s="88">
        <f>VLOOKUP($E251,HiLow!$E$17:$Q$319,L$1,FALSE)</f>
        <v>13802.04</v>
      </c>
      <c r="M251" s="736">
        <f>VLOOKUP($E251,HiLow!$E$17:$Q$319,M$1,FALSE)</f>
        <v>0.39029999999999998</v>
      </c>
      <c r="N251" s="736">
        <f>VLOOKUP($E251,HiLow!$E$17:$Q$319,N$1,FALSE)</f>
        <v>2.1499999999999998E-2</v>
      </c>
      <c r="O251" s="88">
        <f>VLOOKUP($E251,HiLow!$E$17:$Q$319,O$1,FALSE)</f>
        <v>296.74</v>
      </c>
      <c r="P251" s="103">
        <f>VLOOKUP($E251,HiLow!$E$17:$Q$319,P$1,FALSE)</f>
        <v>13802.04</v>
      </c>
      <c r="Q251" s="88">
        <f>VLOOKUP($E251,HiLow!$E$17:$Q$319,Q$1,FALSE)</f>
        <v>14098.78</v>
      </c>
    </row>
    <row r="252" spans="1:17" x14ac:dyDescent="0.2">
      <c r="A252" s="22" t="s">
        <v>729</v>
      </c>
      <c r="B252" s="37" t="s">
        <v>730</v>
      </c>
      <c r="C252" s="38" t="s">
        <v>729</v>
      </c>
      <c r="D252" s="24" t="s">
        <v>730</v>
      </c>
      <c r="E252" s="39" t="s">
        <v>731</v>
      </c>
      <c r="F252" s="40" t="s">
        <v>131</v>
      </c>
      <c r="G252" s="758">
        <v>46</v>
      </c>
      <c r="H252" s="745"/>
      <c r="I252" s="103">
        <f>VLOOKUP($E252,HiLow!$E$17:$Q$319,I$1,FALSE)</f>
        <v>30.28</v>
      </c>
      <c r="J252" s="103">
        <f>VLOOKUP($E252,HiLow!$E$17:$Q$319,J$1,FALSE)</f>
        <v>0</v>
      </c>
      <c r="K252" s="729">
        <f>VLOOKUP($E252,HiLow!$E$17:$Q$319,K$1,FALSE)</f>
        <v>1</v>
      </c>
      <c r="L252" s="88">
        <f>VLOOKUP($E252,HiLow!$E$17:$Q$319,L$1,FALSE)</f>
        <v>14660.21</v>
      </c>
      <c r="M252" s="736">
        <f>VLOOKUP($E252,HiLow!$E$17:$Q$319,M$1,FALSE)</f>
        <v>0.30890000000000001</v>
      </c>
      <c r="N252" s="736">
        <f>VLOOKUP($E252,HiLow!$E$17:$Q$319,N$1,FALSE)</f>
        <v>1.7000000000000001E-2</v>
      </c>
      <c r="O252" s="88">
        <f>VLOOKUP($E252,HiLow!$E$17:$Q$319,O$1,FALSE)</f>
        <v>249.22</v>
      </c>
      <c r="P252" s="103">
        <f>VLOOKUP($E252,HiLow!$E$17:$Q$319,P$1,FALSE)</f>
        <v>14678.9</v>
      </c>
      <c r="Q252" s="88">
        <f>VLOOKUP($E252,HiLow!$E$17:$Q$319,Q$1,FALSE)</f>
        <v>14928.12</v>
      </c>
    </row>
    <row r="253" spans="1:17" x14ac:dyDescent="0.2">
      <c r="A253" s="22" t="s">
        <v>732</v>
      </c>
      <c r="B253" s="37" t="s">
        <v>733</v>
      </c>
      <c r="C253" s="38" t="s">
        <v>732</v>
      </c>
      <c r="D253" s="24" t="s">
        <v>733</v>
      </c>
      <c r="E253" s="39" t="s">
        <v>734</v>
      </c>
      <c r="F253" s="40" t="s">
        <v>131</v>
      </c>
      <c r="G253" s="758">
        <v>46</v>
      </c>
      <c r="H253" s="745"/>
      <c r="I253" s="103">
        <f>VLOOKUP($E253,HiLow!$E$17:$Q$319,I$1,FALSE)</f>
        <v>75.89</v>
      </c>
      <c r="J253" s="103">
        <f>VLOOKUP($E253,HiLow!$E$17:$Q$319,J$1,FALSE)</f>
        <v>0</v>
      </c>
      <c r="K253" s="729">
        <f>VLOOKUP($E253,HiLow!$E$17:$Q$319,K$1,FALSE)</f>
        <v>1</v>
      </c>
      <c r="L253" s="88">
        <f>VLOOKUP($E253,HiLow!$E$17:$Q$319,L$1,FALSE)</f>
        <v>16810.78</v>
      </c>
      <c r="M253" s="736">
        <f>VLOOKUP($E253,HiLow!$E$17:$Q$319,M$1,FALSE)</f>
        <v>0.14149999999999999</v>
      </c>
      <c r="N253" s="736">
        <f>VLOOKUP($E253,HiLow!$E$17:$Q$319,N$1,FALSE)</f>
        <v>7.7999999999999996E-3</v>
      </c>
      <c r="O253" s="88">
        <f>VLOOKUP($E253,HiLow!$E$17:$Q$319,O$1,FALSE)</f>
        <v>131.12</v>
      </c>
      <c r="P253" s="103">
        <f>VLOOKUP($E253,HiLow!$E$17:$Q$319,P$1,FALSE)</f>
        <v>16810.78</v>
      </c>
      <c r="Q253" s="88">
        <f>VLOOKUP($E253,HiLow!$E$17:$Q$319,Q$1,FALSE)</f>
        <v>16941.900000000001</v>
      </c>
    </row>
    <row r="254" spans="1:17" x14ac:dyDescent="0.2">
      <c r="A254" s="22" t="s">
        <v>735</v>
      </c>
      <c r="B254" s="37" t="s">
        <v>736</v>
      </c>
      <c r="C254" s="38" t="s">
        <v>735</v>
      </c>
      <c r="D254" s="24" t="s">
        <v>736</v>
      </c>
      <c r="E254" s="39" t="s">
        <v>737</v>
      </c>
      <c r="F254" s="40" t="s">
        <v>131</v>
      </c>
      <c r="G254" s="758">
        <v>46</v>
      </c>
      <c r="H254" s="745"/>
      <c r="I254" s="103">
        <f>VLOOKUP($E254,HiLow!$E$17:$Q$319,I$1,FALSE)</f>
        <v>127.35</v>
      </c>
      <c r="J254" s="103">
        <f>VLOOKUP($E254,HiLow!$E$17:$Q$319,J$1,FALSE)</f>
        <v>0</v>
      </c>
      <c r="K254" s="729">
        <f>VLOOKUP($E254,HiLow!$E$17:$Q$319,K$1,FALSE)</f>
        <v>1</v>
      </c>
      <c r="L254" s="88">
        <f>VLOOKUP($E254,HiLow!$E$17:$Q$319,L$1,FALSE)</f>
        <v>14710.6</v>
      </c>
      <c r="M254" s="736">
        <f>VLOOKUP($E254,HiLow!$E$17:$Q$319,M$1,FALSE)</f>
        <v>0.30449999999999999</v>
      </c>
      <c r="N254" s="736">
        <f>VLOOKUP($E254,HiLow!$E$17:$Q$319,N$1,FALSE)</f>
        <v>1.67E-2</v>
      </c>
      <c r="O254" s="88">
        <f>VLOOKUP($E254,HiLow!$E$17:$Q$319,O$1,FALSE)</f>
        <v>245.67</v>
      </c>
      <c r="P254" s="103">
        <f>VLOOKUP($E254,HiLow!$E$17:$Q$319,P$1,FALSE)</f>
        <v>14733.07</v>
      </c>
      <c r="Q254" s="88">
        <f>VLOOKUP($E254,HiLow!$E$17:$Q$319,Q$1,FALSE)</f>
        <v>14978.74</v>
      </c>
    </row>
    <row r="255" spans="1:17" x14ac:dyDescent="0.2">
      <c r="A255" s="22" t="s">
        <v>738</v>
      </c>
      <c r="B255" s="37" t="s">
        <v>131</v>
      </c>
      <c r="C255" s="38" t="s">
        <v>738</v>
      </c>
      <c r="D255" s="24" t="s">
        <v>131</v>
      </c>
      <c r="E255" s="39" t="s">
        <v>739</v>
      </c>
      <c r="F255" s="40" t="s">
        <v>131</v>
      </c>
      <c r="G255" s="758">
        <v>46</v>
      </c>
      <c r="H255" s="745"/>
      <c r="I255" s="103">
        <f>VLOOKUP($E255,HiLow!$E$17:$Q$319,I$1,FALSE)</f>
        <v>19.690000000000001</v>
      </c>
      <c r="J255" s="103">
        <f>VLOOKUP($E255,HiLow!$E$17:$Q$319,J$1,FALSE)</f>
        <v>1.8800000000000026</v>
      </c>
      <c r="K255" s="729">
        <f>VLOOKUP($E255,HiLow!$E$17:$Q$319,K$1,FALSE)</f>
        <v>1.1060000000000001</v>
      </c>
      <c r="L255" s="88">
        <f>VLOOKUP($E255,HiLow!$E$17:$Q$319,L$1,FALSE)</f>
        <v>14821.13</v>
      </c>
      <c r="M255" s="736">
        <f>VLOOKUP($E255,HiLow!$E$17:$Q$319,M$1,FALSE)</f>
        <v>0.29470000000000002</v>
      </c>
      <c r="N255" s="729" t="str">
        <f>VLOOKUP($E255,HiLow!$E$17:$Q$319,N$1,FALSE)</f>
        <v>phantoms ≥ 10%</v>
      </c>
      <c r="O255" s="88" t="str">
        <f>VLOOKUP($E255,HiLow!$E$17:$Q$319,O$1,FALSE)</f>
        <v>na</v>
      </c>
      <c r="P255" s="103">
        <f>VLOOKUP($E255,HiLow!$E$17:$Q$319,P$1,FALSE)</f>
        <v>15098.22</v>
      </c>
      <c r="Q255" s="88" t="str">
        <f>VLOOKUP($E255,HiLow!$E$17:$Q$319,Q$1,FALSE)</f>
        <v>na</v>
      </c>
    </row>
    <row r="256" spans="1:17" x14ac:dyDescent="0.2">
      <c r="A256" s="42" t="s">
        <v>740</v>
      </c>
      <c r="B256" s="43" t="s">
        <v>741</v>
      </c>
      <c r="C256" s="44" t="s">
        <v>740</v>
      </c>
      <c r="D256" s="45" t="s">
        <v>741</v>
      </c>
      <c r="E256" s="46" t="s">
        <v>742</v>
      </c>
      <c r="F256" s="47" t="s">
        <v>131</v>
      </c>
      <c r="G256" s="760">
        <v>46</v>
      </c>
      <c r="H256" s="745"/>
      <c r="I256" s="104">
        <f>VLOOKUP($E256,HiLow!$E$17:$Q$319,I$1,FALSE)</f>
        <v>309.36999999999995</v>
      </c>
      <c r="J256" s="104">
        <f>VLOOKUP($E256,HiLow!$E$17:$Q$319,J$1,FALSE)</f>
        <v>1.8600000000000136</v>
      </c>
      <c r="K256" s="731">
        <f>VLOOKUP($E256,HiLow!$E$17:$Q$319,K$1,FALSE)</f>
        <v>1.006</v>
      </c>
      <c r="L256" s="89">
        <f>VLOOKUP($E256,HiLow!$E$17:$Q$319,L$1,FALSE)</f>
        <v>15649.250000000002</v>
      </c>
      <c r="M256" s="737">
        <f>VLOOKUP($E256,HiLow!$E$17:$Q$319,M$1,FALSE)</f>
        <v>0.22620000000000001</v>
      </c>
      <c r="N256" s="737">
        <f>VLOOKUP($E256,HiLow!$E$17:$Q$319,N$1,FALSE)</f>
        <v>1.24E-2</v>
      </c>
      <c r="O256" s="89">
        <f>VLOOKUP($E256,HiLow!$E$17:$Q$319,O$1,FALSE)</f>
        <v>194.05</v>
      </c>
      <c r="P256" s="104">
        <f>VLOOKUP($E256,HiLow!$E$17:$Q$319,P$1,FALSE)</f>
        <v>16416.97</v>
      </c>
      <c r="Q256" s="89">
        <f>VLOOKUP($E256,HiLow!$E$17:$Q$319,Q$1,FALSE)</f>
        <v>16611.02</v>
      </c>
    </row>
    <row r="257" spans="1:17" x14ac:dyDescent="0.2">
      <c r="A257" s="22" t="s">
        <v>743</v>
      </c>
      <c r="B257" s="37" t="s">
        <v>744</v>
      </c>
      <c r="C257" s="38" t="s">
        <v>743</v>
      </c>
      <c r="D257" s="24" t="s">
        <v>744</v>
      </c>
      <c r="E257" s="39" t="s">
        <v>745</v>
      </c>
      <c r="F257" s="40" t="s">
        <v>131</v>
      </c>
      <c r="G257" s="758">
        <v>47</v>
      </c>
      <c r="H257" s="745"/>
      <c r="I257" s="103">
        <f>VLOOKUP($E257,HiLow!$E$17:$Q$319,I$1,FALSE)</f>
        <v>50.86</v>
      </c>
      <c r="J257" s="103">
        <f>VLOOKUP($E257,HiLow!$E$17:$Q$319,J$1,FALSE)</f>
        <v>0</v>
      </c>
      <c r="K257" s="729">
        <f>VLOOKUP($E257,HiLow!$E$17:$Q$319,K$1,FALSE)</f>
        <v>1</v>
      </c>
      <c r="L257" s="88">
        <f>VLOOKUP($E257,HiLow!$E$17:$Q$319,L$1,FALSE)</f>
        <v>14712.39</v>
      </c>
      <c r="M257" s="736">
        <f>VLOOKUP($E257,HiLow!$E$17:$Q$319,M$1,FALSE)</f>
        <v>0.30430000000000001</v>
      </c>
      <c r="N257" s="736">
        <f>VLOOKUP($E257,HiLow!$E$17:$Q$319,N$1,FALSE)</f>
        <v>1.67E-2</v>
      </c>
      <c r="O257" s="88">
        <f>VLOOKUP($E257,HiLow!$E$17:$Q$319,O$1,FALSE)</f>
        <v>245.7</v>
      </c>
      <c r="P257" s="103">
        <f>VLOOKUP($E257,HiLow!$E$17:$Q$319,P$1,FALSE)</f>
        <v>14712.39</v>
      </c>
      <c r="Q257" s="88">
        <f>VLOOKUP($E257,HiLow!$E$17:$Q$319,Q$1,FALSE)</f>
        <v>14958.09</v>
      </c>
    </row>
    <row r="258" spans="1:17" x14ac:dyDescent="0.2">
      <c r="A258" s="22" t="s">
        <v>746</v>
      </c>
      <c r="B258" s="37" t="s">
        <v>747</v>
      </c>
      <c r="C258" s="38" t="s">
        <v>746</v>
      </c>
      <c r="D258" s="24" t="s">
        <v>747</v>
      </c>
      <c r="E258" s="39" t="s">
        <v>748</v>
      </c>
      <c r="F258" s="40" t="s">
        <v>131</v>
      </c>
      <c r="G258" s="758">
        <v>47</v>
      </c>
      <c r="H258" s="745"/>
      <c r="I258" s="103">
        <f>VLOOKUP($E258,HiLow!$E$17:$Q$319,I$1,FALSE)</f>
        <v>58.76</v>
      </c>
      <c r="J258" s="103">
        <f>VLOOKUP($E258,HiLow!$E$17:$Q$319,J$1,FALSE)</f>
        <v>0.22999999999999687</v>
      </c>
      <c r="K258" s="729">
        <f>VLOOKUP($E258,HiLow!$E$17:$Q$319,K$1,FALSE)</f>
        <v>1.004</v>
      </c>
      <c r="L258" s="88">
        <f>VLOOKUP($E258,HiLow!$E$17:$Q$319,L$1,FALSE)</f>
        <v>13435.6</v>
      </c>
      <c r="M258" s="736">
        <f>VLOOKUP($E258,HiLow!$E$17:$Q$319,M$1,FALSE)</f>
        <v>0.42830000000000001</v>
      </c>
      <c r="N258" s="736">
        <f>VLOOKUP($E258,HiLow!$E$17:$Q$319,N$1,FALSE)</f>
        <v>2.3599999999999999E-2</v>
      </c>
      <c r="O258" s="88">
        <f>VLOOKUP($E258,HiLow!$E$17:$Q$319,O$1,FALSE)</f>
        <v>317.08</v>
      </c>
      <c r="P258" s="103">
        <f>VLOOKUP($E258,HiLow!$E$17:$Q$319,P$1,FALSE)</f>
        <v>13435.6</v>
      </c>
      <c r="Q258" s="88">
        <f>VLOOKUP($E258,HiLow!$E$17:$Q$319,Q$1,FALSE)</f>
        <v>13752.68</v>
      </c>
    </row>
    <row r="259" spans="1:17" x14ac:dyDescent="0.2">
      <c r="A259" s="22" t="s">
        <v>749</v>
      </c>
      <c r="B259" s="37" t="s">
        <v>750</v>
      </c>
      <c r="C259" s="38" t="s">
        <v>749</v>
      </c>
      <c r="D259" s="24" t="s">
        <v>750</v>
      </c>
      <c r="E259" s="39" t="s">
        <v>751</v>
      </c>
      <c r="F259" s="40" t="s">
        <v>131</v>
      </c>
      <c r="G259" s="758">
        <v>47</v>
      </c>
      <c r="H259" s="745"/>
      <c r="I259" s="103">
        <f>VLOOKUP($E259,HiLow!$E$17:$Q$319,I$1,FALSE)</f>
        <v>547.76</v>
      </c>
      <c r="J259" s="103">
        <f>VLOOKUP($E259,HiLow!$E$17:$Q$319,J$1,FALSE)</f>
        <v>1.999999999998181E-2</v>
      </c>
      <c r="K259" s="729">
        <f>VLOOKUP($E259,HiLow!$E$17:$Q$319,K$1,FALSE)</f>
        <v>1</v>
      </c>
      <c r="L259" s="88">
        <f>VLOOKUP($E259,HiLow!$E$17:$Q$319,L$1,FALSE)</f>
        <v>14649.64</v>
      </c>
      <c r="M259" s="736">
        <f>VLOOKUP($E259,HiLow!$E$17:$Q$319,M$1,FALSE)</f>
        <v>0.30990000000000001</v>
      </c>
      <c r="N259" s="736">
        <f>VLOOKUP($E259,HiLow!$E$17:$Q$319,N$1,FALSE)</f>
        <v>1.7000000000000001E-2</v>
      </c>
      <c r="O259" s="88">
        <f>VLOOKUP($E259,HiLow!$E$17:$Q$319,O$1,FALSE)</f>
        <v>249.04</v>
      </c>
      <c r="P259" s="103">
        <f>VLOOKUP($E259,HiLow!$E$17:$Q$319,P$1,FALSE)</f>
        <v>16275.72</v>
      </c>
      <c r="Q259" s="88">
        <f>VLOOKUP($E259,HiLow!$E$17:$Q$319,Q$1,FALSE)</f>
        <v>16524.759999999998</v>
      </c>
    </row>
    <row r="260" spans="1:17" x14ac:dyDescent="0.2">
      <c r="A260" s="22" t="s">
        <v>752</v>
      </c>
      <c r="B260" s="37" t="s">
        <v>753</v>
      </c>
      <c r="C260" s="38" t="s">
        <v>752</v>
      </c>
      <c r="D260" s="24" t="s">
        <v>753</v>
      </c>
      <c r="E260" s="39" t="s">
        <v>754</v>
      </c>
      <c r="F260" s="40" t="s">
        <v>131</v>
      </c>
      <c r="G260" s="758">
        <v>47</v>
      </c>
      <c r="H260" s="745"/>
      <c r="I260" s="103">
        <f>VLOOKUP($E260,HiLow!$E$17:$Q$319,I$1,FALSE)</f>
        <v>254.47</v>
      </c>
      <c r="J260" s="103">
        <f>VLOOKUP($E260,HiLow!$E$17:$Q$319,J$1,FALSE)</f>
        <v>1.0200000000000102</v>
      </c>
      <c r="K260" s="729">
        <f>VLOOKUP($E260,HiLow!$E$17:$Q$319,K$1,FALSE)</f>
        <v>1.004</v>
      </c>
      <c r="L260" s="88">
        <f>VLOOKUP($E260,HiLow!$E$17:$Q$319,L$1,FALSE)</f>
        <v>15339.79</v>
      </c>
      <c r="M260" s="736">
        <f>VLOOKUP($E260,HiLow!$E$17:$Q$319,M$1,FALSE)</f>
        <v>0.251</v>
      </c>
      <c r="N260" s="736">
        <f>VLOOKUP($E260,HiLow!$E$17:$Q$319,N$1,FALSE)</f>
        <v>1.38E-2</v>
      </c>
      <c r="O260" s="88">
        <f>VLOOKUP($E260,HiLow!$E$17:$Q$319,O$1,FALSE)</f>
        <v>211.69</v>
      </c>
      <c r="P260" s="103">
        <f>VLOOKUP($E260,HiLow!$E$17:$Q$319,P$1,FALSE)</f>
        <v>15888.53</v>
      </c>
      <c r="Q260" s="88">
        <f>VLOOKUP($E260,HiLow!$E$17:$Q$319,Q$1,FALSE)</f>
        <v>16100.22</v>
      </c>
    </row>
    <row r="261" spans="1:17" x14ac:dyDescent="0.2">
      <c r="A261" s="42" t="s">
        <v>755</v>
      </c>
      <c r="B261" s="43" t="s">
        <v>756</v>
      </c>
      <c r="C261" s="44" t="s">
        <v>755</v>
      </c>
      <c r="D261" s="45" t="s">
        <v>756</v>
      </c>
      <c r="E261" s="46" t="s">
        <v>757</v>
      </c>
      <c r="F261" s="47" t="s">
        <v>131</v>
      </c>
      <c r="G261" s="760">
        <v>47</v>
      </c>
      <c r="H261" s="745"/>
      <c r="I261" s="104">
        <f>VLOOKUP($E261,HiLow!$E$17:$Q$319,I$1,FALSE)</f>
        <v>419.29</v>
      </c>
      <c r="J261" s="104">
        <f>VLOOKUP($E261,HiLow!$E$17:$Q$319,J$1,FALSE)</f>
        <v>0.47999999999996135</v>
      </c>
      <c r="K261" s="731">
        <f>VLOOKUP($E261,HiLow!$E$17:$Q$319,K$1,FALSE)</f>
        <v>1.0009999999999999</v>
      </c>
      <c r="L261" s="89">
        <f>VLOOKUP($E261,HiLow!$E$17:$Q$319,L$1,FALSE)</f>
        <v>15121.88</v>
      </c>
      <c r="M261" s="737">
        <f>VLOOKUP($E261,HiLow!$E$17:$Q$319,M$1,FALSE)</f>
        <v>0.26900000000000002</v>
      </c>
      <c r="N261" s="737">
        <f>VLOOKUP($E261,HiLow!$E$17:$Q$319,N$1,FALSE)</f>
        <v>1.4800000000000001E-2</v>
      </c>
      <c r="O261" s="89">
        <f>VLOOKUP($E261,HiLow!$E$17:$Q$319,O$1,FALSE)</f>
        <v>223.8</v>
      </c>
      <c r="P261" s="104">
        <f>VLOOKUP($E261,HiLow!$E$17:$Q$319,P$1,FALSE)</f>
        <v>15127.21</v>
      </c>
      <c r="Q261" s="89">
        <f>VLOOKUP($E261,HiLow!$E$17:$Q$319,Q$1,FALSE)</f>
        <v>15351.01</v>
      </c>
    </row>
    <row r="262" spans="1:17" x14ac:dyDescent="0.2">
      <c r="A262" s="22" t="s">
        <v>758</v>
      </c>
      <c r="B262" s="37" t="s">
        <v>759</v>
      </c>
      <c r="C262" s="38" t="s">
        <v>758</v>
      </c>
      <c r="D262" s="24" t="s">
        <v>759</v>
      </c>
      <c r="E262" s="39" t="s">
        <v>760</v>
      </c>
      <c r="F262" s="40" t="s">
        <v>131</v>
      </c>
      <c r="G262" s="758">
        <v>48</v>
      </c>
      <c r="H262" s="745"/>
      <c r="I262" s="103">
        <f>VLOOKUP($E262,HiLow!$E$17:$Q$319,I$1,FALSE)</f>
        <v>821.18</v>
      </c>
      <c r="J262" s="103">
        <f>VLOOKUP($E262,HiLow!$E$17:$Q$319,J$1,FALSE)</f>
        <v>2.9999999999972715E-2</v>
      </c>
      <c r="K262" s="729">
        <f>VLOOKUP($E262,HiLow!$E$17:$Q$319,K$1,FALSE)</f>
        <v>1</v>
      </c>
      <c r="L262" s="88">
        <f>VLOOKUP($E262,HiLow!$E$17:$Q$319,L$1,FALSE)</f>
        <v>14994.689999999999</v>
      </c>
      <c r="M262" s="736">
        <f>VLOOKUP($E262,HiLow!$E$17:$Q$319,M$1,FALSE)</f>
        <v>0.2797</v>
      </c>
      <c r="N262" s="736">
        <f>VLOOKUP($E262,HiLow!$E$17:$Q$319,N$1,FALSE)</f>
        <v>1.54E-2</v>
      </c>
      <c r="O262" s="88">
        <f>VLOOKUP($E262,HiLow!$E$17:$Q$319,O$1,FALSE)</f>
        <v>230.92</v>
      </c>
      <c r="P262" s="103">
        <f>VLOOKUP($E262,HiLow!$E$17:$Q$319,P$1,FALSE)</f>
        <v>15573.21</v>
      </c>
      <c r="Q262" s="88">
        <f>VLOOKUP($E262,HiLow!$E$17:$Q$319,Q$1,FALSE)</f>
        <v>15804.13</v>
      </c>
    </row>
    <row r="263" spans="1:17" x14ac:dyDescent="0.2">
      <c r="A263" s="22" t="s">
        <v>761</v>
      </c>
      <c r="B263" s="37" t="s">
        <v>762</v>
      </c>
      <c r="C263" s="38" t="s">
        <v>761</v>
      </c>
      <c r="D263" s="24" t="s">
        <v>762</v>
      </c>
      <c r="E263" s="39" t="s">
        <v>763</v>
      </c>
      <c r="F263" s="40" t="s">
        <v>131</v>
      </c>
      <c r="G263" s="758">
        <v>48</v>
      </c>
      <c r="H263" s="745"/>
      <c r="I263" s="103">
        <f>VLOOKUP($E263,HiLow!$E$17:$Q$319,I$1,FALSE)</f>
        <v>155.07</v>
      </c>
      <c r="J263" s="103">
        <f>VLOOKUP($E263,HiLow!$E$17:$Q$319,J$1,FALSE)</f>
        <v>9.9999999999909051E-3</v>
      </c>
      <c r="K263" s="729">
        <f>VLOOKUP($E263,HiLow!$E$17:$Q$319,K$1,FALSE)</f>
        <v>1</v>
      </c>
      <c r="L263" s="88">
        <f>VLOOKUP($E263,HiLow!$E$17:$Q$319,L$1,FALSE)</f>
        <v>17105.22</v>
      </c>
      <c r="M263" s="736">
        <f>VLOOKUP($E263,HiLow!$E$17:$Q$319,M$1,FALSE)</f>
        <v>0.12180000000000001</v>
      </c>
      <c r="N263" s="736">
        <f>VLOOKUP($E263,HiLow!$E$17:$Q$319,N$1,FALSE)</f>
        <v>6.7000000000000002E-3</v>
      </c>
      <c r="O263" s="88">
        <f>VLOOKUP($E263,HiLow!$E$17:$Q$319,O$1,FALSE)</f>
        <v>114.6</v>
      </c>
      <c r="P263" s="103">
        <f>VLOOKUP($E263,HiLow!$E$17:$Q$319,P$1,FALSE)</f>
        <v>17105.22</v>
      </c>
      <c r="Q263" s="88">
        <f>VLOOKUP($E263,HiLow!$E$17:$Q$319,Q$1,FALSE)</f>
        <v>17219.82</v>
      </c>
    </row>
    <row r="264" spans="1:17" x14ac:dyDescent="0.2">
      <c r="A264" s="22" t="s">
        <v>764</v>
      </c>
      <c r="B264" s="37" t="s">
        <v>765</v>
      </c>
      <c r="C264" s="38" t="s">
        <v>764</v>
      </c>
      <c r="D264" s="24" t="s">
        <v>765</v>
      </c>
      <c r="E264" s="39" t="s">
        <v>766</v>
      </c>
      <c r="F264" s="40" t="s">
        <v>131</v>
      </c>
      <c r="G264" s="758">
        <v>48</v>
      </c>
      <c r="H264" s="745"/>
      <c r="I264" s="103">
        <f>VLOOKUP($E264,HiLow!$E$17:$Q$319,I$1,FALSE)</f>
        <v>152.74</v>
      </c>
      <c r="J264" s="103">
        <f>VLOOKUP($E264,HiLow!$E$17:$Q$319,J$1,FALSE)</f>
        <v>6.1899999999999977</v>
      </c>
      <c r="K264" s="729">
        <f>VLOOKUP($E264,HiLow!$E$17:$Q$319,K$1,FALSE)</f>
        <v>1.042</v>
      </c>
      <c r="L264" s="88">
        <f>VLOOKUP($E264,HiLow!$E$17:$Q$319,L$1,FALSE)</f>
        <v>15626.95</v>
      </c>
      <c r="M264" s="736">
        <f>VLOOKUP($E264,HiLow!$E$17:$Q$319,M$1,FALSE)</f>
        <v>0.22800000000000001</v>
      </c>
      <c r="N264" s="736">
        <f>VLOOKUP($E264,HiLow!$E$17:$Q$319,N$1,FALSE)</f>
        <v>1.2500000000000001E-2</v>
      </c>
      <c r="O264" s="88">
        <f>VLOOKUP($E264,HiLow!$E$17:$Q$319,O$1,FALSE)</f>
        <v>195.34</v>
      </c>
      <c r="P264" s="103">
        <f>VLOOKUP($E264,HiLow!$E$17:$Q$319,P$1,FALSE)</f>
        <v>15626.95</v>
      </c>
      <c r="Q264" s="88">
        <f>VLOOKUP($E264,HiLow!$E$17:$Q$319,Q$1,FALSE)</f>
        <v>15822.29</v>
      </c>
    </row>
    <row r="265" spans="1:17" x14ac:dyDescent="0.2">
      <c r="A265" s="22" t="s">
        <v>767</v>
      </c>
      <c r="B265" s="37" t="s">
        <v>768</v>
      </c>
      <c r="C265" s="38" t="s">
        <v>767</v>
      </c>
      <c r="D265" s="24" t="s">
        <v>768</v>
      </c>
      <c r="E265" s="39" t="s">
        <v>769</v>
      </c>
      <c r="F265" s="40" t="s">
        <v>131</v>
      </c>
      <c r="G265" s="758">
        <v>48</v>
      </c>
      <c r="H265" s="745"/>
      <c r="I265" s="103">
        <f>VLOOKUP($E265,HiLow!$E$17:$Q$319,I$1,FALSE)</f>
        <v>177.34</v>
      </c>
      <c r="J265" s="103">
        <f>VLOOKUP($E265,HiLow!$E$17:$Q$319,J$1,FALSE)</f>
        <v>5.3100000000000023</v>
      </c>
      <c r="K265" s="729">
        <f>VLOOKUP($E265,HiLow!$E$17:$Q$319,K$1,FALSE)</f>
        <v>1.0309999999999999</v>
      </c>
      <c r="L265" s="88">
        <f>VLOOKUP($E265,HiLow!$E$17:$Q$319,L$1,FALSE)</f>
        <v>16951.82</v>
      </c>
      <c r="M265" s="736">
        <f>VLOOKUP($E265,HiLow!$E$17:$Q$319,M$1,FALSE)</f>
        <v>0.13200000000000001</v>
      </c>
      <c r="N265" s="736">
        <f>VLOOKUP($E265,HiLow!$E$17:$Q$319,N$1,FALSE)</f>
        <v>7.3000000000000001E-3</v>
      </c>
      <c r="O265" s="88">
        <f>VLOOKUP($E265,HiLow!$E$17:$Q$319,O$1,FALSE)</f>
        <v>123.75</v>
      </c>
      <c r="P265" s="103">
        <f>VLOOKUP($E265,HiLow!$E$17:$Q$319,P$1,FALSE)</f>
        <v>16951.82</v>
      </c>
      <c r="Q265" s="88">
        <f>VLOOKUP($E265,HiLow!$E$17:$Q$319,Q$1,FALSE)</f>
        <v>17075.57</v>
      </c>
    </row>
    <row r="266" spans="1:17" x14ac:dyDescent="0.2">
      <c r="A266" s="22" t="s">
        <v>770</v>
      </c>
      <c r="B266" s="37" t="s">
        <v>771</v>
      </c>
      <c r="C266" s="38" t="s">
        <v>770</v>
      </c>
      <c r="D266" s="24" t="s">
        <v>771</v>
      </c>
      <c r="E266" s="39" t="s">
        <v>772</v>
      </c>
      <c r="F266" s="40" t="s">
        <v>131</v>
      </c>
      <c r="G266" s="758">
        <v>48</v>
      </c>
      <c r="H266" s="745"/>
      <c r="I266" s="103">
        <f>VLOOKUP($E266,HiLow!$E$17:$Q$319,I$1,FALSE)</f>
        <v>224.52</v>
      </c>
      <c r="J266" s="103">
        <f>VLOOKUP($E266,HiLow!$E$17:$Q$319,J$1,FALSE)</f>
        <v>6.0000000000002274E-2</v>
      </c>
      <c r="K266" s="729">
        <f>VLOOKUP($E266,HiLow!$E$17:$Q$319,K$1,FALSE)</f>
        <v>1</v>
      </c>
      <c r="L266" s="88">
        <f>VLOOKUP($E266,HiLow!$E$17:$Q$319,L$1,FALSE)</f>
        <v>16122.28</v>
      </c>
      <c r="M266" s="736">
        <f>VLOOKUP($E266,HiLow!$E$17:$Q$319,M$1,FALSE)</f>
        <v>0.19020000000000001</v>
      </c>
      <c r="N266" s="729">
        <f>VLOOKUP($E266,HiLow!$E$17:$Q$319,N$1,FALSE)</f>
        <v>1.0500000000000001E-2</v>
      </c>
      <c r="O266" s="88">
        <f>VLOOKUP($E266,HiLow!$E$17:$Q$319,O$1,FALSE)</f>
        <v>169.28</v>
      </c>
      <c r="P266" s="103">
        <f>VLOOKUP($E266,HiLow!$E$17:$Q$319,P$1,FALSE)</f>
        <v>0</v>
      </c>
      <c r="Q266" s="88">
        <f>VLOOKUP($E266,HiLow!$E$17:$Q$319,Q$1,FALSE)</f>
        <v>169.28</v>
      </c>
    </row>
    <row r="267" spans="1:17" x14ac:dyDescent="0.2">
      <c r="A267" s="42" t="s">
        <v>773</v>
      </c>
      <c r="B267" s="43" t="s">
        <v>774</v>
      </c>
      <c r="C267" s="44" t="s">
        <v>773</v>
      </c>
      <c r="D267" s="45" t="s">
        <v>774</v>
      </c>
      <c r="E267" s="46" t="s">
        <v>775</v>
      </c>
      <c r="F267" s="47" t="s">
        <v>131</v>
      </c>
      <c r="G267" s="760">
        <v>48</v>
      </c>
      <c r="H267" s="745"/>
      <c r="I267" s="104">
        <f>VLOOKUP($E267,HiLow!$E$17:$Q$319,I$1,FALSE)</f>
        <v>1127.92</v>
      </c>
      <c r="J267" s="104">
        <f>VLOOKUP($E267,HiLow!$E$17:$Q$319,J$1,FALSE)</f>
        <v>6.1000000000001364</v>
      </c>
      <c r="K267" s="731">
        <f>VLOOKUP($E267,HiLow!$E$17:$Q$319,K$1,FALSE)</f>
        <v>1.0049999999999999</v>
      </c>
      <c r="L267" s="89">
        <f>VLOOKUP($E267,HiLow!$E$17:$Q$319,L$1,FALSE)</f>
        <v>15798.36</v>
      </c>
      <c r="M267" s="737">
        <f>VLOOKUP($E267,HiLow!$E$17:$Q$319,M$1,FALSE)</f>
        <v>0.21460000000000001</v>
      </c>
      <c r="N267" s="737">
        <f>VLOOKUP($E267,HiLow!$E$17:$Q$319,N$1,FALSE)</f>
        <v>1.18E-2</v>
      </c>
      <c r="O267" s="89">
        <f>VLOOKUP($E267,HiLow!$E$17:$Q$319,O$1,FALSE)</f>
        <v>186.42</v>
      </c>
      <c r="P267" s="104">
        <f>VLOOKUP($E267,HiLow!$E$17:$Q$319,P$1,FALSE)</f>
        <v>17167.52</v>
      </c>
      <c r="Q267" s="89">
        <f>VLOOKUP($E267,HiLow!$E$17:$Q$319,Q$1,FALSE)</f>
        <v>17353.939999999999</v>
      </c>
    </row>
    <row r="268" spans="1:17" x14ac:dyDescent="0.2">
      <c r="A268" s="22" t="s">
        <v>776</v>
      </c>
      <c r="B268" s="37" t="s">
        <v>777</v>
      </c>
      <c r="C268" s="38" t="s">
        <v>776</v>
      </c>
      <c r="D268" s="24" t="s">
        <v>777</v>
      </c>
      <c r="E268" s="39" t="s">
        <v>778</v>
      </c>
      <c r="F268" s="40" t="s">
        <v>131</v>
      </c>
      <c r="G268" s="758">
        <v>49</v>
      </c>
      <c r="H268" s="745"/>
      <c r="I268" s="103">
        <f>VLOOKUP($E268,HiLow!$E$17:$Q$319,I$1,FALSE)</f>
        <v>83.15</v>
      </c>
      <c r="J268" s="103">
        <f>VLOOKUP($E268,HiLow!$E$17:$Q$319,J$1,FALSE)</f>
        <v>3.980000000000004</v>
      </c>
      <c r="K268" s="729">
        <f>VLOOKUP($E268,HiLow!$E$17:$Q$319,K$1,FALSE)</f>
        <v>1.05</v>
      </c>
      <c r="L268" s="88">
        <f>VLOOKUP($E268,HiLow!$E$17:$Q$319,L$1,FALSE)</f>
        <v>13534.91</v>
      </c>
      <c r="M268" s="736">
        <f>VLOOKUP($E268,HiLow!$E$17:$Q$319,M$1,FALSE)</f>
        <v>0.4178</v>
      </c>
      <c r="N268" s="736">
        <f>VLOOKUP($E268,HiLow!$E$17:$Q$319,N$1,FALSE)</f>
        <v>2.3E-2</v>
      </c>
      <c r="O268" s="88">
        <f>VLOOKUP($E268,HiLow!$E$17:$Q$319,O$1,FALSE)</f>
        <v>311.3</v>
      </c>
      <c r="P268" s="103">
        <f>VLOOKUP($E268,HiLow!$E$17:$Q$319,P$1,FALSE)</f>
        <v>13534.91</v>
      </c>
      <c r="Q268" s="88">
        <f>VLOOKUP($E268,HiLow!$E$17:$Q$319,Q$1,FALSE)</f>
        <v>13846.21</v>
      </c>
    </row>
    <row r="269" spans="1:17" x14ac:dyDescent="0.2">
      <c r="A269" s="22" t="s">
        <v>779</v>
      </c>
      <c r="B269" s="37" t="s">
        <v>780</v>
      </c>
      <c r="C269" s="38" t="s">
        <v>779</v>
      </c>
      <c r="D269" s="24" t="s">
        <v>780</v>
      </c>
      <c r="E269" s="39" t="s">
        <v>781</v>
      </c>
      <c r="F269" s="40" t="s">
        <v>100</v>
      </c>
      <c r="G269" s="758">
        <v>49</v>
      </c>
      <c r="H269" s="745"/>
      <c r="I269" s="103">
        <f>VLOOKUP($E269,HiLow!$E$17:$Q$319,I$1,FALSE)</f>
        <v>93.6</v>
      </c>
      <c r="J269" s="103">
        <f>VLOOKUP($E269,HiLow!$E$17:$Q$319,J$1,FALSE)</f>
        <v>15.339999999999989</v>
      </c>
      <c r="K269" s="729">
        <f>VLOOKUP($E269,HiLow!$E$17:$Q$319,K$1,FALSE)</f>
        <v>1.196</v>
      </c>
      <c r="L269" s="88">
        <f>VLOOKUP($E269,HiLow!$E$17:$Q$319,L$1,FALSE)</f>
        <v>11181.539999999999</v>
      </c>
      <c r="M269" s="736">
        <f>VLOOKUP($E269,HiLow!$E$17:$Q$319,M$1,FALSE)</f>
        <v>0.71619999999999995</v>
      </c>
      <c r="N269" s="729" t="str">
        <f>VLOOKUP($E269,HiLow!$E$17:$Q$319,N$1,FALSE)</f>
        <v>phantoms ≥ 10%</v>
      </c>
      <c r="O269" s="88" t="str">
        <f>VLOOKUP($E269,HiLow!$E$17:$Q$319,O$1,FALSE)</f>
        <v>na</v>
      </c>
      <c r="P269" s="103">
        <f>VLOOKUP($E269,HiLow!$E$17:$Q$319,P$1,FALSE)</f>
        <v>11188.24</v>
      </c>
      <c r="Q269" s="88" t="str">
        <f>VLOOKUP($E269,HiLow!$E$17:$Q$319,Q$1,FALSE)</f>
        <v>na</v>
      </c>
    </row>
    <row r="270" spans="1:17" x14ac:dyDescent="0.2">
      <c r="A270" s="22" t="s">
        <v>782</v>
      </c>
      <c r="B270" s="37" t="s">
        <v>783</v>
      </c>
      <c r="C270" s="38" t="s">
        <v>782</v>
      </c>
      <c r="D270" s="24" t="s">
        <v>783</v>
      </c>
      <c r="E270" s="39" t="s">
        <v>784</v>
      </c>
      <c r="F270" s="40" t="s">
        <v>100</v>
      </c>
      <c r="G270" s="758">
        <v>49</v>
      </c>
      <c r="H270" s="745"/>
      <c r="I270" s="103">
        <f>VLOOKUP($E270,HiLow!$E$17:$Q$319,I$1,FALSE)</f>
        <v>25.19</v>
      </c>
      <c r="J270" s="103">
        <f>VLOOKUP($E270,HiLow!$E$17:$Q$319,J$1,FALSE)</f>
        <v>0</v>
      </c>
      <c r="K270" s="729">
        <f>VLOOKUP($E270,HiLow!$E$17:$Q$319,K$1,FALSE)</f>
        <v>1</v>
      </c>
      <c r="L270" s="88">
        <f>VLOOKUP($E270,HiLow!$E$17:$Q$319,L$1,FALSE)</f>
        <v>12843.27</v>
      </c>
      <c r="M270" s="736">
        <f>VLOOKUP($E270,HiLow!$E$17:$Q$319,M$1,FALSE)</f>
        <v>0.49409999999999998</v>
      </c>
      <c r="N270" s="729" t="str">
        <f>VLOOKUP($E270,HiLow!$E$17:$Q$319,N$1,FALSE)</f>
        <v>Exempt tuition pk-12</v>
      </c>
      <c r="O270" s="88" t="str">
        <f>VLOOKUP($E270,HiLow!$E$17:$Q$319,O$1,FALSE)</f>
        <v>na</v>
      </c>
      <c r="P270" s="103">
        <f>VLOOKUP($E270,HiLow!$E$17:$Q$319,P$1,FALSE)</f>
        <v>12843.27</v>
      </c>
      <c r="Q270" s="88" t="str">
        <f>VLOOKUP($E270,HiLow!$E$17:$Q$319,Q$1,FALSE)</f>
        <v>na</v>
      </c>
    </row>
    <row r="271" spans="1:17" x14ac:dyDescent="0.2">
      <c r="A271" s="22" t="s">
        <v>785</v>
      </c>
      <c r="B271" s="37" t="s">
        <v>786</v>
      </c>
      <c r="C271" s="38" t="s">
        <v>785</v>
      </c>
      <c r="D271" s="24" t="s">
        <v>786</v>
      </c>
      <c r="E271" s="39" t="s">
        <v>787</v>
      </c>
      <c r="F271" s="40" t="s">
        <v>100</v>
      </c>
      <c r="G271" s="758">
        <v>49</v>
      </c>
      <c r="H271" s="745"/>
      <c r="I271" s="103">
        <f>VLOOKUP($E271,HiLow!$E$17:$Q$319,I$1,FALSE)</f>
        <v>113.11</v>
      </c>
      <c r="J271" s="103">
        <f>VLOOKUP($E271,HiLow!$E$17:$Q$319,J$1,FALSE)</f>
        <v>0</v>
      </c>
      <c r="K271" s="729">
        <f>VLOOKUP($E271,HiLow!$E$17:$Q$319,K$1,FALSE)</f>
        <v>1</v>
      </c>
      <c r="L271" s="88">
        <f>VLOOKUP($E271,HiLow!$E$17:$Q$319,L$1,FALSE)</f>
        <v>11789.57</v>
      </c>
      <c r="M271" s="736">
        <f>VLOOKUP($E271,HiLow!$E$17:$Q$319,M$1,FALSE)</f>
        <v>0.62770000000000004</v>
      </c>
      <c r="N271" s="736">
        <f>VLOOKUP($E271,HiLow!$E$17:$Q$319,N$1,FALSE)</f>
        <v>3.4500000000000003E-2</v>
      </c>
      <c r="O271" s="88">
        <f>VLOOKUP($E271,HiLow!$E$17:$Q$319,O$1,FALSE)</f>
        <v>406.74</v>
      </c>
      <c r="P271" s="103">
        <f>VLOOKUP($E271,HiLow!$E$17:$Q$319,P$1,FALSE)</f>
        <v>11801.43</v>
      </c>
      <c r="Q271" s="88">
        <f>VLOOKUP($E271,HiLow!$E$17:$Q$319,Q$1,FALSE)</f>
        <v>12208.17</v>
      </c>
    </row>
    <row r="272" spans="1:17" x14ac:dyDescent="0.2">
      <c r="A272" s="22" t="s">
        <v>788</v>
      </c>
      <c r="B272" s="37" t="s">
        <v>789</v>
      </c>
      <c r="C272" s="38" t="s">
        <v>788</v>
      </c>
      <c r="D272" s="24" t="s">
        <v>789</v>
      </c>
      <c r="E272" s="39" t="s">
        <v>790</v>
      </c>
      <c r="F272" s="40" t="s">
        <v>131</v>
      </c>
      <c r="G272" s="758">
        <v>49</v>
      </c>
      <c r="H272" s="745"/>
      <c r="I272" s="103">
        <f>VLOOKUP($E272,HiLow!$E$17:$Q$319,I$1,FALSE)</f>
        <v>199.21</v>
      </c>
      <c r="J272" s="103">
        <f>VLOOKUP($E272,HiLow!$E$17:$Q$319,J$1,FALSE)</f>
        <v>0</v>
      </c>
      <c r="K272" s="729">
        <f>VLOOKUP($E272,HiLow!$E$17:$Q$319,K$1,FALSE)</f>
        <v>1</v>
      </c>
      <c r="L272" s="88">
        <f>VLOOKUP($E272,HiLow!$E$17:$Q$319,L$1,FALSE)</f>
        <v>16510.57</v>
      </c>
      <c r="M272" s="736">
        <f>VLOOKUP($E272,HiLow!$E$17:$Q$319,M$1,FALSE)</f>
        <v>0.1623</v>
      </c>
      <c r="N272" s="736">
        <f>VLOOKUP($E272,HiLow!$E$17:$Q$319,N$1,FALSE)</f>
        <v>8.8999999999999999E-3</v>
      </c>
      <c r="O272" s="88">
        <f>VLOOKUP($E272,HiLow!$E$17:$Q$319,O$1,FALSE)</f>
        <v>146.94</v>
      </c>
      <c r="P272" s="103">
        <f>VLOOKUP($E272,HiLow!$E$17:$Q$319,P$1,FALSE)</f>
        <v>17728.259999999998</v>
      </c>
      <c r="Q272" s="88">
        <f>VLOOKUP($E272,HiLow!$E$17:$Q$319,Q$1,FALSE)</f>
        <v>17875.2</v>
      </c>
    </row>
    <row r="273" spans="1:17" x14ac:dyDescent="0.2">
      <c r="A273" s="22" t="s">
        <v>791</v>
      </c>
      <c r="B273" s="37" t="s">
        <v>792</v>
      </c>
      <c r="C273" s="38" t="s">
        <v>791</v>
      </c>
      <c r="D273" s="24" t="s">
        <v>792</v>
      </c>
      <c r="E273" s="39" t="s">
        <v>793</v>
      </c>
      <c r="F273" s="40" t="s">
        <v>131</v>
      </c>
      <c r="G273" s="758">
        <v>49</v>
      </c>
      <c r="H273" s="745"/>
      <c r="I273" s="103">
        <f>VLOOKUP($E273,HiLow!$E$17:$Q$319,I$1,FALSE)</f>
        <v>254.01</v>
      </c>
      <c r="J273" s="103">
        <f>VLOOKUP($E273,HiLow!$E$17:$Q$319,J$1,FALSE)</f>
        <v>0</v>
      </c>
      <c r="K273" s="729">
        <f>VLOOKUP($E273,HiLow!$E$17:$Q$319,K$1,FALSE)</f>
        <v>1</v>
      </c>
      <c r="L273" s="88">
        <f>VLOOKUP($E273,HiLow!$E$17:$Q$319,L$1,FALSE)</f>
        <v>16170.300000000001</v>
      </c>
      <c r="M273" s="736">
        <f>VLOOKUP($E273,HiLow!$E$17:$Q$319,M$1,FALSE)</f>
        <v>0.1867</v>
      </c>
      <c r="N273" s="736">
        <f>VLOOKUP($E273,HiLow!$E$17:$Q$319,N$1,FALSE)</f>
        <v>1.03E-2</v>
      </c>
      <c r="O273" s="88">
        <f>VLOOKUP($E273,HiLow!$E$17:$Q$319,O$1,FALSE)</f>
        <v>166.55</v>
      </c>
      <c r="P273" s="103">
        <f>VLOOKUP($E273,HiLow!$E$17:$Q$319,P$1,FALSE)</f>
        <v>17324.240000000002</v>
      </c>
      <c r="Q273" s="88">
        <f>VLOOKUP($E273,HiLow!$E$17:$Q$319,Q$1,FALSE)</f>
        <v>17490.79</v>
      </c>
    </row>
    <row r="274" spans="1:17" x14ac:dyDescent="0.2">
      <c r="A274" s="22" t="s">
        <v>794</v>
      </c>
      <c r="B274" s="37" t="s">
        <v>795</v>
      </c>
      <c r="C274" s="38" t="s">
        <v>794</v>
      </c>
      <c r="D274" s="24" t="s">
        <v>795</v>
      </c>
      <c r="E274" s="39" t="s">
        <v>796</v>
      </c>
      <c r="F274" s="40" t="s">
        <v>131</v>
      </c>
      <c r="G274" s="758">
        <v>49</v>
      </c>
      <c r="H274" s="745"/>
      <c r="I274" s="103">
        <f>VLOOKUP($E274,HiLow!$E$17:$Q$319,I$1,FALSE)</f>
        <v>1</v>
      </c>
      <c r="J274" s="103">
        <f>VLOOKUP($E274,HiLow!$E$17:$Q$319,J$1,FALSE)</f>
        <v>0</v>
      </c>
      <c r="K274" s="729">
        <f>VLOOKUP($E274,HiLow!$E$17:$Q$319,K$1,FALSE)</f>
        <v>1</v>
      </c>
      <c r="L274" s="88">
        <f>VLOOKUP($E274,HiLow!$E$17:$Q$319,L$1,FALSE)</f>
        <v>0</v>
      </c>
      <c r="M274" s="736">
        <f>VLOOKUP($E274,HiLow!$E$17:$Q$319,M$1,FALSE)</f>
        <v>0</v>
      </c>
      <c r="N274" s="729" t="str">
        <f>VLOOKUP($E274,HiLow!$E$17:$Q$319,N$1,FALSE)</f>
        <v>Missing budget</v>
      </c>
      <c r="O274" s="88" t="str">
        <f>VLOOKUP($E274,HiLow!$E$17:$Q$319,O$1,FALSE)</f>
        <v>na</v>
      </c>
      <c r="P274" s="103">
        <f>VLOOKUP($E274,HiLow!$E$17:$Q$319,P$1,FALSE)</f>
        <v>0</v>
      </c>
      <c r="Q274" s="88" t="str">
        <f>VLOOKUP($E274,HiLow!$E$17:$Q$319,Q$1,FALSE)</f>
        <v>na</v>
      </c>
    </row>
    <row r="275" spans="1:17" x14ac:dyDescent="0.2">
      <c r="A275" s="22" t="s">
        <v>797</v>
      </c>
      <c r="B275" s="37" t="s">
        <v>798</v>
      </c>
      <c r="C275" s="38" t="s">
        <v>797</v>
      </c>
      <c r="D275" s="24" t="s">
        <v>798</v>
      </c>
      <c r="E275" s="39" t="s">
        <v>799</v>
      </c>
      <c r="F275" s="40" t="s">
        <v>153</v>
      </c>
      <c r="G275" s="758">
        <v>50</v>
      </c>
      <c r="H275" s="745"/>
      <c r="I275" s="103">
        <f>VLOOKUP($E275,HiLow!$E$17:$Q$319,I$1,FALSE)</f>
        <v>288.56</v>
      </c>
      <c r="J275" s="103">
        <f>VLOOKUP($E275,HiLow!$E$17:$Q$319,J$1,FALSE)</f>
        <v>0</v>
      </c>
      <c r="K275" s="729">
        <f>VLOOKUP($E275,HiLow!$E$17:$Q$319,K$1,FALSE)</f>
        <v>1</v>
      </c>
      <c r="L275" s="88">
        <f>VLOOKUP($E275,HiLow!$E$17:$Q$319,L$1,FALSE)</f>
        <v>16555.140000000003</v>
      </c>
      <c r="M275" s="736">
        <f>VLOOKUP($E275,HiLow!$E$17:$Q$319,M$1,FALSE)</f>
        <v>0.15909999999999999</v>
      </c>
      <c r="N275" s="736">
        <f>VLOOKUP($E275,HiLow!$E$17:$Q$319,N$1,FALSE)</f>
        <v>8.8000000000000005E-3</v>
      </c>
      <c r="O275" s="88">
        <f>VLOOKUP($E275,HiLow!$E$17:$Q$319,O$1,FALSE)</f>
        <v>145.69</v>
      </c>
      <c r="P275" s="103">
        <f>VLOOKUP($E275,HiLow!$E$17:$Q$319,P$1,FALSE)</f>
        <v>16570.490000000002</v>
      </c>
      <c r="Q275" s="88">
        <f>VLOOKUP($E275,HiLow!$E$17:$Q$319,Q$1,FALSE)</f>
        <v>16716.18</v>
      </c>
    </row>
    <row r="276" spans="1:17" x14ac:dyDescent="0.2">
      <c r="A276" s="22" t="s">
        <v>800</v>
      </c>
      <c r="B276" s="37" t="s">
        <v>801</v>
      </c>
      <c r="C276" s="38" t="s">
        <v>800</v>
      </c>
      <c r="D276" s="24" t="s">
        <v>801</v>
      </c>
      <c r="E276" s="39" t="s">
        <v>802</v>
      </c>
      <c r="F276" s="40" t="s">
        <v>10</v>
      </c>
      <c r="G276" s="758">
        <v>50</v>
      </c>
      <c r="H276" s="745"/>
      <c r="I276" s="103">
        <f>VLOOKUP($E276,HiLow!$E$17:$Q$319,I$1,FALSE)</f>
        <v>43.73</v>
      </c>
      <c r="J276" s="103">
        <f>VLOOKUP($E276,HiLow!$E$17:$Q$319,J$1,FALSE)</f>
        <v>16.169999999999998</v>
      </c>
      <c r="K276" s="729">
        <f>VLOOKUP($E276,HiLow!$E$17:$Q$319,K$1,FALSE)</f>
        <v>1.587</v>
      </c>
      <c r="L276" s="88">
        <f>VLOOKUP($E276,HiLow!$E$17:$Q$319,L$1,FALSE)</f>
        <v>12167.5</v>
      </c>
      <c r="M276" s="736">
        <f>VLOOKUP($E276,HiLow!$E$17:$Q$319,M$1,FALSE)</f>
        <v>0.57709999999999995</v>
      </c>
      <c r="N276" s="729" t="str">
        <f>VLOOKUP($E276,HiLow!$E$17:$Q$319,N$1,FALSE)</f>
        <v>phantoms ≥ 10%</v>
      </c>
      <c r="O276" s="88" t="str">
        <f>VLOOKUP($E276,HiLow!$E$17:$Q$319,O$1,FALSE)</f>
        <v>na</v>
      </c>
      <c r="P276" s="103">
        <f>VLOOKUP($E276,HiLow!$E$17:$Q$319,P$1,FALSE)</f>
        <v>12175.07</v>
      </c>
      <c r="Q276" s="88" t="str">
        <f>VLOOKUP($E276,HiLow!$E$17:$Q$319,Q$1,FALSE)</f>
        <v>na</v>
      </c>
    </row>
    <row r="277" spans="1:17" x14ac:dyDescent="0.2">
      <c r="A277" s="22" t="s">
        <v>803</v>
      </c>
      <c r="B277" s="37" t="s">
        <v>804</v>
      </c>
      <c r="C277" s="38" t="s">
        <v>803</v>
      </c>
      <c r="D277" s="24" t="s">
        <v>804</v>
      </c>
      <c r="E277" s="39" t="s">
        <v>805</v>
      </c>
      <c r="F277" s="40" t="s">
        <v>10</v>
      </c>
      <c r="G277" s="758">
        <v>50</v>
      </c>
      <c r="H277" s="745"/>
      <c r="I277" s="103">
        <f>VLOOKUP($E277,HiLow!$E$17:$Q$319,I$1,FALSE)</f>
        <v>47.65</v>
      </c>
      <c r="J277" s="103">
        <f>VLOOKUP($E277,HiLow!$E$17:$Q$319,J$1,FALSE)</f>
        <v>0</v>
      </c>
      <c r="K277" s="729">
        <f>VLOOKUP($E277,HiLow!$E$17:$Q$319,K$1,FALSE)</f>
        <v>1</v>
      </c>
      <c r="L277" s="88">
        <f>VLOOKUP($E277,HiLow!$E$17:$Q$319,L$1,FALSE)</f>
        <v>17794.34</v>
      </c>
      <c r="M277" s="736">
        <f>VLOOKUP($E277,HiLow!$E$17:$Q$319,M$1,FALSE)</f>
        <v>7.8399999999999997E-2</v>
      </c>
      <c r="N277" s="729" t="str">
        <f>VLOOKUP($E277,HiLow!$E$17:$Q$319,N$1,FALSE)</f>
        <v>Exempt tuition pk-12</v>
      </c>
      <c r="O277" s="88" t="str">
        <f>VLOOKUP($E277,HiLow!$E$17:$Q$319,O$1,FALSE)</f>
        <v>na</v>
      </c>
      <c r="P277" s="103">
        <f>VLOOKUP($E277,HiLow!$E$17:$Q$319,P$1,FALSE)</f>
        <v>17817.36</v>
      </c>
      <c r="Q277" s="88" t="str">
        <f>VLOOKUP($E277,HiLow!$E$17:$Q$319,Q$1,FALSE)</f>
        <v>na</v>
      </c>
    </row>
    <row r="278" spans="1:17" x14ac:dyDescent="0.2">
      <c r="A278" s="22" t="s">
        <v>806</v>
      </c>
      <c r="B278" s="37" t="s">
        <v>807</v>
      </c>
      <c r="C278" s="38" t="s">
        <v>806</v>
      </c>
      <c r="D278" s="24" t="s">
        <v>807</v>
      </c>
      <c r="E278" s="39" t="s">
        <v>808</v>
      </c>
      <c r="F278" s="40" t="s">
        <v>153</v>
      </c>
      <c r="G278" s="758">
        <v>50</v>
      </c>
      <c r="H278" s="745"/>
      <c r="I278" s="103">
        <f>VLOOKUP($E278,HiLow!$E$17:$Q$319,I$1,FALSE)</f>
        <v>138.56</v>
      </c>
      <c r="J278" s="103">
        <f>VLOOKUP($E278,HiLow!$E$17:$Q$319,J$1,FALSE)</f>
        <v>33.33</v>
      </c>
      <c r="K278" s="729">
        <f>VLOOKUP($E278,HiLow!$E$17:$Q$319,K$1,FALSE)</f>
        <v>1.3169999999999999</v>
      </c>
      <c r="L278" s="88">
        <f>VLOOKUP($E278,HiLow!$E$17:$Q$319,L$1,FALSE)</f>
        <v>14149.429999999998</v>
      </c>
      <c r="M278" s="736">
        <f>VLOOKUP($E278,HiLow!$E$17:$Q$319,M$1,FALSE)</f>
        <v>0.35620000000000002</v>
      </c>
      <c r="N278" s="729" t="str">
        <f>VLOOKUP($E278,HiLow!$E$17:$Q$319,N$1,FALSE)</f>
        <v>phantoms ≥ 10%</v>
      </c>
      <c r="O278" s="88" t="str">
        <f>VLOOKUP($E278,HiLow!$E$17:$Q$319,O$1,FALSE)</f>
        <v>na</v>
      </c>
      <c r="P278" s="103">
        <f>VLOOKUP($E278,HiLow!$E$17:$Q$319,P$1,FALSE)</f>
        <v>14158.55</v>
      </c>
      <c r="Q278" s="88" t="str">
        <f>VLOOKUP($E278,HiLow!$E$17:$Q$319,Q$1,FALSE)</f>
        <v>na</v>
      </c>
    </row>
    <row r="279" spans="1:17" x14ac:dyDescent="0.2">
      <c r="A279" s="22" t="s">
        <v>809</v>
      </c>
      <c r="B279" s="37" t="s">
        <v>810</v>
      </c>
      <c r="C279" s="38" t="s">
        <v>809</v>
      </c>
      <c r="D279" s="24" t="s">
        <v>810</v>
      </c>
      <c r="E279" s="39" t="s">
        <v>811</v>
      </c>
      <c r="F279" s="40" t="s">
        <v>153</v>
      </c>
      <c r="G279" s="758">
        <v>50</v>
      </c>
      <c r="H279" s="745"/>
      <c r="I279" s="103">
        <f>VLOOKUP($E279,HiLow!$E$17:$Q$319,I$1,FALSE)</f>
        <v>104.55</v>
      </c>
      <c r="J279" s="103">
        <f>VLOOKUP($E279,HiLow!$E$17:$Q$319,J$1,FALSE)</f>
        <v>0</v>
      </c>
      <c r="K279" s="729">
        <f>VLOOKUP($E279,HiLow!$E$17:$Q$319,K$1,FALSE)</f>
        <v>1</v>
      </c>
      <c r="L279" s="88">
        <f>VLOOKUP($E279,HiLow!$E$17:$Q$319,L$1,FALSE)</f>
        <v>15052.980000000001</v>
      </c>
      <c r="M279" s="736">
        <f>VLOOKUP($E279,HiLow!$E$17:$Q$319,M$1,FALSE)</f>
        <v>0.27479999999999999</v>
      </c>
      <c r="N279" s="736">
        <f>VLOOKUP($E279,HiLow!$E$17:$Q$319,N$1,FALSE)</f>
        <v>1.5100000000000001E-2</v>
      </c>
      <c r="O279" s="88">
        <f>VLOOKUP($E279,HiLow!$E$17:$Q$319,O$1,FALSE)</f>
        <v>227.3</v>
      </c>
      <c r="P279" s="103">
        <f>VLOOKUP($E279,HiLow!$E$17:$Q$319,P$1,FALSE)</f>
        <v>15065.04</v>
      </c>
      <c r="Q279" s="88">
        <f>VLOOKUP($E279,HiLow!$E$17:$Q$319,Q$1,FALSE)</f>
        <v>15292.34</v>
      </c>
    </row>
    <row r="280" spans="1:17" x14ac:dyDescent="0.2">
      <c r="A280" s="22" t="s">
        <v>812</v>
      </c>
      <c r="B280" s="37" t="s">
        <v>813</v>
      </c>
      <c r="C280" s="38" t="s">
        <v>812</v>
      </c>
      <c r="D280" s="24" t="s">
        <v>813</v>
      </c>
      <c r="E280" s="39" t="s">
        <v>814</v>
      </c>
      <c r="F280" s="40" t="s">
        <v>153</v>
      </c>
      <c r="G280" s="758">
        <v>51</v>
      </c>
      <c r="H280" s="745"/>
      <c r="I280" s="103">
        <f>VLOOKUP($E280,HiLow!$E$17:$Q$319,I$1,FALSE)</f>
        <v>56.19</v>
      </c>
      <c r="J280" s="103">
        <f>VLOOKUP($E280,HiLow!$E$17:$Q$319,J$1,FALSE)</f>
        <v>1.75</v>
      </c>
      <c r="K280" s="729">
        <f>VLOOKUP($E280,HiLow!$E$17:$Q$319,K$1,FALSE)</f>
        <v>1.032</v>
      </c>
      <c r="L280" s="88">
        <f>VLOOKUP($E280,HiLow!$E$17:$Q$319,L$1,FALSE)</f>
        <v>15335.02</v>
      </c>
      <c r="M280" s="736">
        <f>VLOOKUP($E280,HiLow!$E$17:$Q$319,M$1,FALSE)</f>
        <v>0.25130000000000002</v>
      </c>
      <c r="N280" s="736">
        <f>VLOOKUP($E280,HiLow!$E$17:$Q$319,N$1,FALSE)</f>
        <v>1.38E-2</v>
      </c>
      <c r="O280" s="88">
        <f>VLOOKUP($E280,HiLow!$E$17:$Q$319,O$1,FALSE)</f>
        <v>211.62</v>
      </c>
      <c r="P280" s="103">
        <f>VLOOKUP($E280,HiLow!$E$17:$Q$319,P$1,FALSE)</f>
        <v>15335.02</v>
      </c>
      <c r="Q280" s="88">
        <f>VLOOKUP($E280,HiLow!$E$17:$Q$319,Q$1,FALSE)</f>
        <v>15546.64</v>
      </c>
    </row>
    <row r="281" spans="1:17" x14ac:dyDescent="0.2">
      <c r="A281" s="22" t="s">
        <v>815</v>
      </c>
      <c r="B281" s="37" t="s">
        <v>816</v>
      </c>
      <c r="C281" s="38" t="s">
        <v>815</v>
      </c>
      <c r="D281" s="24" t="s">
        <v>816</v>
      </c>
      <c r="E281" s="39" t="s">
        <v>817</v>
      </c>
      <c r="F281" s="40" t="s">
        <v>153</v>
      </c>
      <c r="G281" s="758">
        <v>51</v>
      </c>
      <c r="H281" s="745"/>
      <c r="I281" s="103">
        <f>VLOOKUP($E281,HiLow!$E$17:$Q$319,I$1,FALSE)</f>
        <v>41.61</v>
      </c>
      <c r="J281" s="103">
        <f>VLOOKUP($E281,HiLow!$E$17:$Q$319,J$1,FALSE)</f>
        <v>6.240000000000002</v>
      </c>
      <c r="K281" s="729">
        <f>VLOOKUP($E281,HiLow!$E$17:$Q$319,K$1,FALSE)</f>
        <v>1.1759999999999999</v>
      </c>
      <c r="L281" s="88">
        <f>VLOOKUP($E281,HiLow!$E$17:$Q$319,L$1,FALSE)</f>
        <v>10724.56</v>
      </c>
      <c r="M281" s="736">
        <f>VLOOKUP($E281,HiLow!$E$17:$Q$319,M$1,FALSE)</f>
        <v>0.7893</v>
      </c>
      <c r="N281" s="729" t="str">
        <f>VLOOKUP($E281,HiLow!$E$17:$Q$319,N$1,FALSE)</f>
        <v>phantoms ≥ 10%</v>
      </c>
      <c r="O281" s="88" t="str">
        <f>VLOOKUP($E281,HiLow!$E$17:$Q$319,O$1,FALSE)</f>
        <v>na</v>
      </c>
      <c r="P281" s="103">
        <f>VLOOKUP($E281,HiLow!$E$17:$Q$319,P$1,FALSE)</f>
        <v>10743.57</v>
      </c>
      <c r="Q281" s="88" t="str">
        <f>VLOOKUP($E281,HiLow!$E$17:$Q$319,Q$1,FALSE)</f>
        <v>na</v>
      </c>
    </row>
    <row r="282" spans="1:17" x14ac:dyDescent="0.2">
      <c r="A282" s="75" t="s">
        <v>818</v>
      </c>
      <c r="B282" s="76" t="s">
        <v>819</v>
      </c>
      <c r="C282" s="77" t="s">
        <v>818</v>
      </c>
      <c r="D282" s="78" t="s">
        <v>819</v>
      </c>
      <c r="E282" s="79" t="s">
        <v>820</v>
      </c>
      <c r="F282" s="80" t="s">
        <v>74</v>
      </c>
      <c r="G282" s="765">
        <v>51</v>
      </c>
      <c r="H282" s="745"/>
      <c r="I282" s="103">
        <f>VLOOKUP($E282,HiLow!$E$17:$Q$319,I$1,FALSE)</f>
        <v>74.62</v>
      </c>
      <c r="J282" s="103">
        <f>VLOOKUP($E282,HiLow!$E$17:$Q$319,J$1,FALSE)</f>
        <v>0</v>
      </c>
      <c r="K282" s="729">
        <f>VLOOKUP($E282,HiLow!$E$17:$Q$319,K$1,FALSE)</f>
        <v>1</v>
      </c>
      <c r="L282" s="88">
        <f>VLOOKUP($E282,HiLow!$E$17:$Q$319,L$1,FALSE)</f>
        <v>18674.439999999999</v>
      </c>
      <c r="M282" s="736">
        <f>VLOOKUP($E282,HiLow!$E$17:$Q$319,M$1,FALSE)</f>
        <v>2.76E-2</v>
      </c>
      <c r="N282" s="729" t="str">
        <f>VLOOKUP($E282,HiLow!$E$17:$Q$319,N$1,FALSE)</f>
        <v>Exempt tuition pk-12</v>
      </c>
      <c r="O282" s="88" t="str">
        <f>VLOOKUP($E282,HiLow!$E$17:$Q$319,O$1,FALSE)</f>
        <v>na</v>
      </c>
      <c r="P282" s="103">
        <f>VLOOKUP($E282,HiLow!$E$17:$Q$319,P$1,FALSE)</f>
        <v>18687.59</v>
      </c>
      <c r="Q282" s="88" t="str">
        <f>VLOOKUP($E282,HiLow!$E$17:$Q$319,Q$1,FALSE)</f>
        <v>na</v>
      </c>
    </row>
    <row r="283" spans="1:17" x14ac:dyDescent="0.2">
      <c r="A283" s="22" t="s">
        <v>821</v>
      </c>
      <c r="B283" s="37" t="s">
        <v>822</v>
      </c>
      <c r="C283" s="38" t="s">
        <v>821</v>
      </c>
      <c r="D283" s="24" t="s">
        <v>822</v>
      </c>
      <c r="E283" s="39" t="s">
        <v>823</v>
      </c>
      <c r="F283" s="40" t="s">
        <v>153</v>
      </c>
      <c r="G283" s="758">
        <v>51</v>
      </c>
      <c r="H283" s="745"/>
      <c r="I283" s="103">
        <f>VLOOKUP($E283,HiLow!$E$17:$Q$319,I$1,FALSE)</f>
        <v>54.91</v>
      </c>
      <c r="J283" s="103">
        <f>VLOOKUP($E283,HiLow!$E$17:$Q$319,J$1,FALSE)</f>
        <v>3.7299999999999969</v>
      </c>
      <c r="K283" s="729">
        <f>VLOOKUP($E283,HiLow!$E$17:$Q$319,K$1,FALSE)</f>
        <v>1.073</v>
      </c>
      <c r="L283" s="88">
        <f>VLOOKUP($E283,HiLow!$E$17:$Q$319,L$1,FALSE)</f>
        <v>10743.56</v>
      </c>
      <c r="M283" s="736">
        <f>VLOOKUP($E283,HiLow!$E$17:$Q$319,M$1,FALSE)</f>
        <v>0.78610000000000002</v>
      </c>
      <c r="N283" s="736">
        <f>VLOOKUP($E283,HiLow!$E$17:$Q$319,N$1,FALSE)</f>
        <v>4.3200000000000002E-2</v>
      </c>
      <c r="O283" s="88">
        <f>VLOOKUP($E283,HiLow!$E$17:$Q$319,O$1,FALSE)</f>
        <v>464.12</v>
      </c>
      <c r="P283" s="103">
        <f>VLOOKUP($E283,HiLow!$E$17:$Q$319,P$1,FALSE)</f>
        <v>10743.56</v>
      </c>
      <c r="Q283" s="88">
        <f>VLOOKUP($E283,HiLow!$E$17:$Q$319,Q$1,FALSE)</f>
        <v>11207.68</v>
      </c>
    </row>
    <row r="284" spans="1:17" x14ac:dyDescent="0.2">
      <c r="A284" s="22" t="s">
        <v>824</v>
      </c>
      <c r="B284" s="37" t="s">
        <v>825</v>
      </c>
      <c r="C284" s="38" t="s">
        <v>824</v>
      </c>
      <c r="D284" s="24" t="s">
        <v>825</v>
      </c>
      <c r="E284" s="39" t="s">
        <v>826</v>
      </c>
      <c r="F284" s="40" t="s">
        <v>153</v>
      </c>
      <c r="G284" s="758">
        <v>51</v>
      </c>
      <c r="H284" s="745"/>
      <c r="I284" s="103">
        <f>VLOOKUP($E284,HiLow!$E$17:$Q$319,I$1,FALSE)</f>
        <v>50.84</v>
      </c>
      <c r="J284" s="103">
        <f>VLOOKUP($E284,HiLow!$E$17:$Q$319,J$1,FALSE)</f>
        <v>0</v>
      </c>
      <c r="K284" s="729">
        <f>VLOOKUP($E284,HiLow!$E$17:$Q$319,K$1,FALSE)</f>
        <v>1</v>
      </c>
      <c r="L284" s="88">
        <f>VLOOKUP($E284,HiLow!$E$17:$Q$319,L$1,FALSE)</f>
        <v>16398.5</v>
      </c>
      <c r="M284" s="736">
        <f>VLOOKUP($E284,HiLow!$E$17:$Q$319,M$1,FALSE)</f>
        <v>0.17019999999999999</v>
      </c>
      <c r="N284" s="736">
        <f>VLOOKUP($E284,HiLow!$E$17:$Q$319,N$1,FALSE)</f>
        <v>9.4000000000000004E-3</v>
      </c>
      <c r="O284" s="88">
        <f>VLOOKUP($E284,HiLow!$E$17:$Q$319,O$1,FALSE)</f>
        <v>154.15</v>
      </c>
      <c r="P284" s="103">
        <f>VLOOKUP($E284,HiLow!$E$17:$Q$319,P$1,FALSE)</f>
        <v>17208.3</v>
      </c>
      <c r="Q284" s="88">
        <f>VLOOKUP($E284,HiLow!$E$17:$Q$319,Q$1,FALSE)</f>
        <v>17362.45</v>
      </c>
    </row>
    <row r="285" spans="1:17" x14ac:dyDescent="0.2">
      <c r="A285" s="22" t="s">
        <v>827</v>
      </c>
      <c r="B285" s="37" t="s">
        <v>828</v>
      </c>
      <c r="C285" s="38" t="s">
        <v>827</v>
      </c>
      <c r="D285" s="24" t="s">
        <v>829</v>
      </c>
      <c r="E285" s="39" t="s">
        <v>830</v>
      </c>
      <c r="F285" s="40" t="s">
        <v>74</v>
      </c>
      <c r="G285" s="758">
        <v>51</v>
      </c>
      <c r="H285" s="745"/>
      <c r="I285" s="103">
        <f>VLOOKUP($E285,HiLow!$E$17:$Q$319,I$1,FALSE)</f>
        <v>43.88</v>
      </c>
      <c r="J285" s="103">
        <f>VLOOKUP($E285,HiLow!$E$17:$Q$319,J$1,FALSE)</f>
        <v>1.5900000000000034</v>
      </c>
      <c r="K285" s="729">
        <f>VLOOKUP($E285,HiLow!$E$17:$Q$319,K$1,FALSE)</f>
        <v>1.038</v>
      </c>
      <c r="L285" s="88">
        <f>VLOOKUP($E285,HiLow!$E$17:$Q$319,L$1,FALSE)</f>
        <v>17153.03</v>
      </c>
      <c r="M285" s="736">
        <f>VLOOKUP($E285,HiLow!$E$17:$Q$319,M$1,FALSE)</f>
        <v>0.1187</v>
      </c>
      <c r="N285" s="736">
        <f>VLOOKUP($E285,HiLow!$E$17:$Q$319,N$1,FALSE)</f>
        <v>6.4999999999999997E-3</v>
      </c>
      <c r="O285" s="88">
        <f>VLOOKUP($E285,HiLow!$E$17:$Q$319,O$1,FALSE)</f>
        <v>111.49</v>
      </c>
      <c r="P285" s="103">
        <f>VLOOKUP($E285,HiLow!$E$17:$Q$319,P$1,FALSE)</f>
        <v>17153.03</v>
      </c>
      <c r="Q285" s="88">
        <f>VLOOKUP($E285,HiLow!$E$17:$Q$319,Q$1,FALSE)</f>
        <v>17264.52</v>
      </c>
    </row>
    <row r="286" spans="1:17" x14ac:dyDescent="0.2">
      <c r="A286" s="22" t="s">
        <v>831</v>
      </c>
      <c r="B286" s="37" t="s">
        <v>832</v>
      </c>
      <c r="C286" s="38" t="s">
        <v>831</v>
      </c>
      <c r="D286" s="24" t="s">
        <v>832</v>
      </c>
      <c r="E286" s="39" t="s">
        <v>833</v>
      </c>
      <c r="F286" s="40" t="s">
        <v>153</v>
      </c>
      <c r="G286" s="758">
        <v>51</v>
      </c>
      <c r="H286" s="745"/>
      <c r="I286" s="103">
        <f>VLOOKUP($E286,HiLow!$E$17:$Q$319,I$1,FALSE)</f>
        <v>156.01</v>
      </c>
      <c r="J286" s="103">
        <f>VLOOKUP($E286,HiLow!$E$17:$Q$319,J$1,FALSE)</f>
        <v>4.2999999999999829</v>
      </c>
      <c r="K286" s="729">
        <f>VLOOKUP($E286,HiLow!$E$17:$Q$319,K$1,FALSE)</f>
        <v>1.028</v>
      </c>
      <c r="L286" s="88">
        <f>VLOOKUP($E286,HiLow!$E$17:$Q$319,L$1,FALSE)</f>
        <v>15051.83</v>
      </c>
      <c r="M286" s="736">
        <f>VLOOKUP($E286,HiLow!$E$17:$Q$319,M$1,FALSE)</f>
        <v>0.27489999999999998</v>
      </c>
      <c r="N286" s="736">
        <f>VLOOKUP($E286,HiLow!$E$17:$Q$319,N$1,FALSE)</f>
        <v>1.5100000000000001E-2</v>
      </c>
      <c r="O286" s="88">
        <f>VLOOKUP($E286,HiLow!$E$17:$Q$319,O$1,FALSE)</f>
        <v>227.28</v>
      </c>
      <c r="P286" s="103">
        <f>VLOOKUP($E286,HiLow!$E$17:$Q$319,P$1,FALSE)</f>
        <v>15541.48</v>
      </c>
      <c r="Q286" s="88">
        <f>VLOOKUP($E286,HiLow!$E$17:$Q$319,Q$1,FALSE)</f>
        <v>15768.76</v>
      </c>
    </row>
    <row r="287" spans="1:17" x14ac:dyDescent="0.2">
      <c r="A287" s="42" t="s">
        <v>834</v>
      </c>
      <c r="B287" s="43" t="s">
        <v>835</v>
      </c>
      <c r="C287" s="44" t="s">
        <v>834</v>
      </c>
      <c r="D287" s="45" t="s">
        <v>835</v>
      </c>
      <c r="E287" s="46" t="s">
        <v>836</v>
      </c>
      <c r="F287" s="47" t="s">
        <v>153</v>
      </c>
      <c r="G287" s="760">
        <v>51</v>
      </c>
      <c r="H287" s="745"/>
      <c r="I287" s="104">
        <f>VLOOKUP($E287,HiLow!$E$17:$Q$319,I$1,FALSE)</f>
        <v>469.15000000000003</v>
      </c>
      <c r="J287" s="104">
        <f>VLOOKUP($E287,HiLow!$E$17:$Q$319,J$1,FALSE)</f>
        <v>23.340000000000089</v>
      </c>
      <c r="K287" s="731">
        <f>VLOOKUP($E287,HiLow!$E$17:$Q$319,K$1,FALSE)</f>
        <v>1.052</v>
      </c>
      <c r="L287" s="89">
        <f>VLOOKUP($E287,HiLow!$E$17:$Q$319,L$1,FALSE)</f>
        <v>16567.2</v>
      </c>
      <c r="M287" s="737">
        <f>VLOOKUP($E287,HiLow!$E$17:$Q$319,M$1,FALSE)</f>
        <v>0.1583</v>
      </c>
      <c r="N287" s="737">
        <f>VLOOKUP($E287,HiLow!$E$17:$Q$319,N$1,FALSE)</f>
        <v>8.6999999999999994E-3</v>
      </c>
      <c r="O287" s="89">
        <f>VLOOKUP($E287,HiLow!$E$17:$Q$319,O$1,FALSE)</f>
        <v>144.13</v>
      </c>
      <c r="P287" s="104">
        <f>VLOOKUP($E287,HiLow!$E$17:$Q$319,P$1,FALSE)</f>
        <v>16684.990000000002</v>
      </c>
      <c r="Q287" s="89">
        <f>VLOOKUP($E287,HiLow!$E$17:$Q$319,Q$1,FALSE)</f>
        <v>16829.12</v>
      </c>
    </row>
    <row r="288" spans="1:17" x14ac:dyDescent="0.2">
      <c r="A288" s="22" t="s">
        <v>837</v>
      </c>
      <c r="B288" s="37" t="s">
        <v>838</v>
      </c>
      <c r="C288" s="38" t="s">
        <v>837</v>
      </c>
      <c r="D288" s="24" t="s">
        <v>838</v>
      </c>
      <c r="E288" s="39" t="s">
        <v>839</v>
      </c>
      <c r="F288" s="40" t="s">
        <v>153</v>
      </c>
      <c r="G288" s="758">
        <v>52</v>
      </c>
      <c r="H288" s="745"/>
      <c r="I288" s="103">
        <f>VLOOKUP($E288,HiLow!$E$17:$Q$319,I$1,FALSE)</f>
        <v>453.14</v>
      </c>
      <c r="J288" s="103">
        <f>VLOOKUP($E288,HiLow!$E$17:$Q$319,J$1,FALSE)</f>
        <v>0</v>
      </c>
      <c r="K288" s="729">
        <f>VLOOKUP($E288,HiLow!$E$17:$Q$319,K$1,FALSE)</f>
        <v>1</v>
      </c>
      <c r="L288" s="88">
        <f>VLOOKUP($E288,HiLow!$E$17:$Q$319,L$1,FALSE)</f>
        <v>16417.18</v>
      </c>
      <c r="M288" s="736">
        <f>VLOOKUP($E288,HiLow!$E$17:$Q$319,M$1,FALSE)</f>
        <v>0.16889999999999999</v>
      </c>
      <c r="N288" s="736">
        <f>VLOOKUP($E288,HiLow!$E$17:$Q$319,N$1,FALSE)</f>
        <v>9.2999999999999992E-3</v>
      </c>
      <c r="O288" s="88">
        <f>VLOOKUP($E288,HiLow!$E$17:$Q$319,O$1,FALSE)</f>
        <v>152.68</v>
      </c>
      <c r="P288" s="103">
        <f>VLOOKUP($E288,HiLow!$E$17:$Q$319,P$1,FALSE)</f>
        <v>16533.240000000002</v>
      </c>
      <c r="Q288" s="88">
        <f>VLOOKUP($E288,HiLow!$E$17:$Q$319,Q$1,FALSE)</f>
        <v>16685.919999999998</v>
      </c>
    </row>
    <row r="289" spans="1:17" x14ac:dyDescent="0.2">
      <c r="A289" s="22" t="s">
        <v>840</v>
      </c>
      <c r="B289" s="37" t="s">
        <v>841</v>
      </c>
      <c r="C289" s="38" t="s">
        <v>840</v>
      </c>
      <c r="D289" s="24" t="s">
        <v>841</v>
      </c>
      <c r="E289" s="39" t="s">
        <v>842</v>
      </c>
      <c r="F289" s="40" t="s">
        <v>153</v>
      </c>
      <c r="G289" s="758">
        <v>52</v>
      </c>
      <c r="H289" s="745"/>
      <c r="I289" s="103">
        <f>VLOOKUP($E289,HiLow!$E$17:$Q$319,I$1,FALSE)</f>
        <v>332.84</v>
      </c>
      <c r="J289" s="103">
        <f>VLOOKUP($E289,HiLow!$E$17:$Q$319,J$1,FALSE)</f>
        <v>0</v>
      </c>
      <c r="K289" s="729">
        <f>VLOOKUP($E289,HiLow!$E$17:$Q$319,K$1,FALSE)</f>
        <v>1</v>
      </c>
      <c r="L289" s="88">
        <f>VLOOKUP($E289,HiLow!$E$17:$Q$319,L$1,FALSE)</f>
        <v>14432.869999999999</v>
      </c>
      <c r="M289" s="736">
        <f>VLOOKUP($E289,HiLow!$E$17:$Q$319,M$1,FALSE)</f>
        <v>0.3296</v>
      </c>
      <c r="N289" s="736">
        <f>VLOOKUP($E289,HiLow!$E$17:$Q$319,N$1,FALSE)</f>
        <v>1.8100000000000002E-2</v>
      </c>
      <c r="O289" s="88">
        <f>VLOOKUP($E289,HiLow!$E$17:$Q$319,O$1,FALSE)</f>
        <v>261.23</v>
      </c>
      <c r="P289" s="103">
        <f>VLOOKUP($E289,HiLow!$E$17:$Q$319,P$1,FALSE)</f>
        <v>15648.96</v>
      </c>
      <c r="Q289" s="88">
        <f>VLOOKUP($E289,HiLow!$E$17:$Q$319,Q$1,FALSE)</f>
        <v>15910.19</v>
      </c>
    </row>
    <row r="290" spans="1:17" x14ac:dyDescent="0.2">
      <c r="A290" s="22" t="s">
        <v>843</v>
      </c>
      <c r="B290" s="37" t="s">
        <v>844</v>
      </c>
      <c r="C290" s="38" t="s">
        <v>843</v>
      </c>
      <c r="D290" s="24" t="s">
        <v>844</v>
      </c>
      <c r="E290" s="39" t="s">
        <v>845</v>
      </c>
      <c r="F290" s="40" t="s">
        <v>153</v>
      </c>
      <c r="G290" s="758">
        <v>52</v>
      </c>
      <c r="H290" s="745"/>
      <c r="I290" s="103">
        <f>VLOOKUP($E290,HiLow!$E$17:$Q$319,I$1,FALSE)</f>
        <v>132.72</v>
      </c>
      <c r="J290" s="103">
        <f>VLOOKUP($E290,HiLow!$E$17:$Q$319,J$1,FALSE)</f>
        <v>0</v>
      </c>
      <c r="K290" s="729">
        <f>VLOOKUP($E290,HiLow!$E$17:$Q$319,K$1,FALSE)</f>
        <v>1</v>
      </c>
      <c r="L290" s="88">
        <f>VLOOKUP($E290,HiLow!$E$17:$Q$319,L$1,FALSE)</f>
        <v>16239.05</v>
      </c>
      <c r="M290" s="736">
        <f>VLOOKUP($E290,HiLow!$E$17:$Q$319,M$1,FALSE)</f>
        <v>0.1817</v>
      </c>
      <c r="N290" s="736">
        <f>VLOOKUP($E290,HiLow!$E$17:$Q$319,N$1,FALSE)</f>
        <v>0.01</v>
      </c>
      <c r="O290" s="88">
        <f>VLOOKUP($E290,HiLow!$E$17:$Q$319,O$1,FALSE)</f>
        <v>162.38999999999999</v>
      </c>
      <c r="P290" s="103">
        <f>VLOOKUP($E290,HiLow!$E$17:$Q$319,P$1,FALSE)</f>
        <v>16369.13</v>
      </c>
      <c r="Q290" s="88">
        <f>VLOOKUP($E290,HiLow!$E$17:$Q$319,Q$1,FALSE)</f>
        <v>16531.52</v>
      </c>
    </row>
    <row r="291" spans="1:17" x14ac:dyDescent="0.2">
      <c r="A291" s="22" t="s">
        <v>846</v>
      </c>
      <c r="B291" s="37" t="s">
        <v>153</v>
      </c>
      <c r="C291" s="38" t="s">
        <v>846</v>
      </c>
      <c r="D291" s="24" t="s">
        <v>153</v>
      </c>
      <c r="E291" s="39" t="s">
        <v>847</v>
      </c>
      <c r="F291" s="40" t="s">
        <v>153</v>
      </c>
      <c r="G291" s="758">
        <v>52</v>
      </c>
      <c r="H291" s="745"/>
      <c r="I291" s="103">
        <f>VLOOKUP($E291,HiLow!$E$17:$Q$319,I$1,FALSE)</f>
        <v>479.24</v>
      </c>
      <c r="J291" s="103">
        <f>VLOOKUP($E291,HiLow!$E$17:$Q$319,J$1,FALSE)</f>
        <v>0</v>
      </c>
      <c r="K291" s="729">
        <f>VLOOKUP($E291,HiLow!$E$17:$Q$319,K$1,FALSE)</f>
        <v>1</v>
      </c>
      <c r="L291" s="88">
        <f>VLOOKUP($E291,HiLow!$E$17:$Q$319,L$1,FALSE)</f>
        <v>12909.63</v>
      </c>
      <c r="M291" s="736">
        <f>VLOOKUP($E291,HiLow!$E$17:$Q$319,M$1,FALSE)</f>
        <v>0.4864</v>
      </c>
      <c r="N291" s="736">
        <f>VLOOKUP($E291,HiLow!$E$17:$Q$319,N$1,FALSE)</f>
        <v>2.6800000000000001E-2</v>
      </c>
      <c r="O291" s="88">
        <f>VLOOKUP($E291,HiLow!$E$17:$Q$319,O$1,FALSE)</f>
        <v>345.98</v>
      </c>
      <c r="P291" s="103">
        <f>VLOOKUP($E291,HiLow!$E$17:$Q$319,P$1,FALSE)</f>
        <v>13731.65</v>
      </c>
      <c r="Q291" s="88">
        <f>VLOOKUP($E291,HiLow!$E$17:$Q$319,Q$1,FALSE)</f>
        <v>14077.63</v>
      </c>
    </row>
    <row r="292" spans="1:17" x14ac:dyDescent="0.2">
      <c r="A292" s="22" t="s">
        <v>848</v>
      </c>
      <c r="B292" s="37" t="s">
        <v>849</v>
      </c>
      <c r="C292" s="38" t="s">
        <v>848</v>
      </c>
      <c r="D292" s="24" t="s">
        <v>849</v>
      </c>
      <c r="E292" s="39" t="s">
        <v>850</v>
      </c>
      <c r="F292" s="40" t="s">
        <v>153</v>
      </c>
      <c r="G292" s="758">
        <v>54</v>
      </c>
      <c r="H292" s="745"/>
      <c r="I292" s="103">
        <f>VLOOKUP($E292,HiLow!$E$17:$Q$319,I$1,FALSE)</f>
        <v>1510.39</v>
      </c>
      <c r="J292" s="103">
        <f>VLOOKUP($E292,HiLow!$E$17:$Q$319,J$1,FALSE)</f>
        <v>0</v>
      </c>
      <c r="K292" s="729">
        <f>VLOOKUP($E292,HiLow!$E$17:$Q$319,K$1,FALSE)</f>
        <v>1</v>
      </c>
      <c r="L292" s="88">
        <f>VLOOKUP($E292,HiLow!$E$17:$Q$319,L$1,FALSE)</f>
        <v>14613.92</v>
      </c>
      <c r="M292" s="736">
        <f>VLOOKUP($E292,HiLow!$E$17:$Q$319,M$1,FALSE)</f>
        <v>0.31309999999999999</v>
      </c>
      <c r="N292" s="736">
        <f>VLOOKUP($E292,HiLow!$E$17:$Q$319,N$1,FALSE)</f>
        <v>1.72E-2</v>
      </c>
      <c r="O292" s="88">
        <f>VLOOKUP($E292,HiLow!$E$17:$Q$319,O$1,FALSE)</f>
        <v>251.36</v>
      </c>
      <c r="P292" s="103">
        <f>VLOOKUP($E292,HiLow!$E$17:$Q$319,P$1,FALSE)</f>
        <v>14882.93</v>
      </c>
      <c r="Q292" s="88">
        <f>VLOOKUP($E292,HiLow!$E$17:$Q$319,Q$1,FALSE)</f>
        <v>15134.29</v>
      </c>
    </row>
    <row r="293" spans="1:17" x14ac:dyDescent="0.2">
      <c r="A293" s="22" t="s">
        <v>851</v>
      </c>
      <c r="B293" s="37" t="s">
        <v>852</v>
      </c>
      <c r="C293" s="38" t="s">
        <v>851</v>
      </c>
      <c r="D293" s="24" t="s">
        <v>852</v>
      </c>
      <c r="E293" s="39" t="s">
        <v>853</v>
      </c>
      <c r="F293" s="40" t="s">
        <v>153</v>
      </c>
      <c r="G293" s="758">
        <v>55</v>
      </c>
      <c r="H293" s="745"/>
      <c r="I293" s="103">
        <f>VLOOKUP($E293,HiLow!$E$17:$Q$319,I$1,FALSE)</f>
        <v>634.03</v>
      </c>
      <c r="J293" s="103">
        <f>VLOOKUP($E293,HiLow!$E$17:$Q$319,J$1,FALSE)</f>
        <v>0</v>
      </c>
      <c r="K293" s="729">
        <f>VLOOKUP($E293,HiLow!$E$17:$Q$319,K$1,FALSE)</f>
        <v>1</v>
      </c>
      <c r="L293" s="88">
        <f>VLOOKUP($E293,HiLow!$E$17:$Q$319,L$1,FALSE)</f>
        <v>15713.249999999998</v>
      </c>
      <c r="M293" s="736">
        <f>VLOOKUP($E293,HiLow!$E$17:$Q$319,M$1,FALSE)</f>
        <v>0.22120000000000001</v>
      </c>
      <c r="N293" s="736">
        <f>VLOOKUP($E293,HiLow!$E$17:$Q$319,N$1,FALSE)</f>
        <v>1.2200000000000001E-2</v>
      </c>
      <c r="O293" s="88">
        <f>VLOOKUP($E293,HiLow!$E$17:$Q$319,O$1,FALSE)</f>
        <v>191.7</v>
      </c>
      <c r="P293" s="103">
        <f>VLOOKUP($E293,HiLow!$E$17:$Q$319,P$1,FALSE)</f>
        <v>17260.009999999998</v>
      </c>
      <c r="Q293" s="88">
        <f>VLOOKUP($E293,HiLow!$E$17:$Q$319,Q$1,FALSE)</f>
        <v>17451.71</v>
      </c>
    </row>
    <row r="294" spans="1:17" x14ac:dyDescent="0.2">
      <c r="A294" s="22" t="s">
        <v>854</v>
      </c>
      <c r="B294" s="37" t="s">
        <v>855</v>
      </c>
      <c r="C294" s="38" t="s">
        <v>854</v>
      </c>
      <c r="D294" s="24" t="s">
        <v>855</v>
      </c>
      <c r="E294" s="39" t="s">
        <v>856</v>
      </c>
      <c r="F294" s="40" t="s">
        <v>153</v>
      </c>
      <c r="G294" s="758">
        <v>56</v>
      </c>
      <c r="H294" s="745"/>
      <c r="I294" s="103">
        <f>VLOOKUP($E294,HiLow!$E$17:$Q$319,I$1,FALSE)</f>
        <v>1331.78</v>
      </c>
      <c r="J294" s="103">
        <f>VLOOKUP($E294,HiLow!$E$17:$Q$319,J$1,FALSE)</f>
        <v>0</v>
      </c>
      <c r="K294" s="729">
        <f>VLOOKUP($E294,HiLow!$E$17:$Q$319,K$1,FALSE)</f>
        <v>1</v>
      </c>
      <c r="L294" s="88">
        <f>VLOOKUP($E294,HiLow!$E$17:$Q$319,L$1,FALSE)</f>
        <v>15525.24</v>
      </c>
      <c r="M294" s="736">
        <f>VLOOKUP($E294,HiLow!$E$17:$Q$319,M$1,FALSE)</f>
        <v>0.23599999999999999</v>
      </c>
      <c r="N294" s="736">
        <f>VLOOKUP($E294,HiLow!$E$17:$Q$319,N$1,FALSE)</f>
        <v>1.2999999999999999E-2</v>
      </c>
      <c r="O294" s="88">
        <f>VLOOKUP($E294,HiLow!$E$17:$Q$319,O$1,FALSE)</f>
        <v>201.83</v>
      </c>
      <c r="P294" s="103">
        <f>VLOOKUP($E294,HiLow!$E$17:$Q$319,P$1,FALSE)</f>
        <v>16264.65</v>
      </c>
      <c r="Q294" s="88">
        <f>VLOOKUP($E294,HiLow!$E$17:$Q$319,Q$1,FALSE)</f>
        <v>16466.48</v>
      </c>
    </row>
    <row r="295" spans="1:17" x14ac:dyDescent="0.2">
      <c r="A295" s="22" t="s">
        <v>857</v>
      </c>
      <c r="B295" s="37" t="s">
        <v>858</v>
      </c>
      <c r="C295" s="58" t="s">
        <v>857</v>
      </c>
      <c r="D295" s="24" t="s">
        <v>858</v>
      </c>
      <c r="E295" s="59" t="s">
        <v>859</v>
      </c>
      <c r="F295" s="40" t="s">
        <v>173</v>
      </c>
      <c r="G295" s="758">
        <v>57</v>
      </c>
      <c r="H295" s="745">
        <v>2</v>
      </c>
      <c r="I295" s="103">
        <f>VLOOKUP($E295,HiLow!$E$17:$Q$319,I$1,FALSE)</f>
        <v>0</v>
      </c>
      <c r="J295" s="103">
        <f>VLOOKUP($E295,HiLow!$E$17:$Q$319,J$1,FALSE)</f>
        <v>0</v>
      </c>
      <c r="K295" s="729">
        <f>VLOOKUP($E295,HiLow!$E$17:$Q$319,K$1,FALSE)</f>
        <v>0</v>
      </c>
      <c r="L295" s="88">
        <f>VLOOKUP($E295,HiLow!$E$17:$Q$319,L$1,FALSE)</f>
        <v>0</v>
      </c>
      <c r="M295" s="736">
        <f>VLOOKUP($E295,HiLow!$E$17:$Q$319,M$1,FALSE)</f>
        <v>0</v>
      </c>
      <c r="N295" s="736">
        <f>VLOOKUP($E295,HiLow!$E$17:$Q$319,N$1,FALSE)</f>
        <v>0</v>
      </c>
      <c r="O295" s="88">
        <f>VLOOKUP($E295,HiLow!$E$17:$Q$319,O$1,FALSE)</f>
        <v>0</v>
      </c>
      <c r="P295" s="103">
        <f>VLOOKUP($E295,HiLow!$E$17:$Q$319,P$1,FALSE)</f>
        <v>0</v>
      </c>
      <c r="Q295" s="88">
        <f>VLOOKUP($E295,HiLow!$E$17:$Q$319,Q$1,FALSE)</f>
        <v>0</v>
      </c>
    </row>
    <row r="296" spans="1:17" x14ac:dyDescent="0.2">
      <c r="A296" s="22" t="s">
        <v>860</v>
      </c>
      <c r="B296" s="37" t="s">
        <v>861</v>
      </c>
      <c r="C296" s="58" t="s">
        <v>860</v>
      </c>
      <c r="D296" s="24" t="s">
        <v>861</v>
      </c>
      <c r="E296" s="39" t="s">
        <v>862</v>
      </c>
      <c r="F296" s="40" t="s">
        <v>173</v>
      </c>
      <c r="G296" s="758">
        <v>57</v>
      </c>
      <c r="H296" s="745">
        <v>2</v>
      </c>
      <c r="I296" s="103">
        <f>VLOOKUP($E296,HiLow!$E$17:$Q$319,I$1,FALSE)</f>
        <v>0</v>
      </c>
      <c r="J296" s="103">
        <f>VLOOKUP($E296,HiLow!$E$17:$Q$319,J$1,FALSE)</f>
        <v>0</v>
      </c>
      <c r="K296" s="729">
        <f>VLOOKUP($E296,HiLow!$E$17:$Q$319,K$1,FALSE)</f>
        <v>0</v>
      </c>
      <c r="L296" s="88">
        <f>VLOOKUP($E296,HiLow!$E$17:$Q$319,L$1,FALSE)</f>
        <v>0</v>
      </c>
      <c r="M296" s="736">
        <f>VLOOKUP($E296,HiLow!$E$17:$Q$319,M$1,FALSE)</f>
        <v>0</v>
      </c>
      <c r="N296" s="736">
        <f>VLOOKUP($E296,HiLow!$E$17:$Q$319,N$1,FALSE)</f>
        <v>0</v>
      </c>
      <c r="O296" s="88">
        <f>VLOOKUP($E296,HiLow!$E$17:$Q$319,O$1,FALSE)</f>
        <v>0</v>
      </c>
      <c r="P296" s="103">
        <f>VLOOKUP($E296,HiLow!$E$17:$Q$319,P$1,FALSE)</f>
        <v>0</v>
      </c>
      <c r="Q296" s="88">
        <f>VLOOKUP($E296,HiLow!$E$17:$Q$319,Q$1,FALSE)</f>
        <v>0</v>
      </c>
    </row>
    <row r="297" spans="1:17" x14ac:dyDescent="0.2">
      <c r="A297" s="22" t="s">
        <v>863</v>
      </c>
      <c r="B297" s="37" t="s">
        <v>864</v>
      </c>
      <c r="C297" s="58" t="s">
        <v>863</v>
      </c>
      <c r="D297" s="24" t="s">
        <v>864</v>
      </c>
      <c r="E297" s="59" t="s">
        <v>865</v>
      </c>
      <c r="F297" s="40" t="s">
        <v>437</v>
      </c>
      <c r="G297" s="758">
        <v>57</v>
      </c>
      <c r="H297" s="745">
        <v>2</v>
      </c>
      <c r="I297" s="103">
        <f>VLOOKUP($E297,HiLow!$E$17:$Q$319,I$1,FALSE)</f>
        <v>0</v>
      </c>
      <c r="J297" s="103">
        <f>VLOOKUP($E297,HiLow!$E$17:$Q$319,J$1,FALSE)</f>
        <v>0</v>
      </c>
      <c r="K297" s="729">
        <f>VLOOKUP($E297,HiLow!$E$17:$Q$319,K$1,FALSE)</f>
        <v>0</v>
      </c>
      <c r="L297" s="88">
        <f>VLOOKUP($E297,HiLow!$E$17:$Q$319,L$1,FALSE)</f>
        <v>0</v>
      </c>
      <c r="M297" s="736">
        <f>VLOOKUP($E297,HiLow!$E$17:$Q$319,M$1,FALSE)</f>
        <v>0</v>
      </c>
      <c r="N297" s="736">
        <f>VLOOKUP($E297,HiLow!$E$17:$Q$319,N$1,FALSE)</f>
        <v>0</v>
      </c>
      <c r="O297" s="88">
        <f>VLOOKUP($E297,HiLow!$E$17:$Q$319,O$1,FALSE)</f>
        <v>0</v>
      </c>
      <c r="P297" s="103">
        <f>VLOOKUP($E297,HiLow!$E$17:$Q$319,P$1,FALSE)</f>
        <v>0</v>
      </c>
      <c r="Q297" s="88">
        <f>VLOOKUP($E297,HiLow!$E$17:$Q$319,Q$1,FALSE)</f>
        <v>0</v>
      </c>
    </row>
    <row r="298" spans="1:17" x14ac:dyDescent="0.2">
      <c r="A298" s="63" t="s">
        <v>866</v>
      </c>
      <c r="B298" s="64" t="s">
        <v>867</v>
      </c>
      <c r="C298" s="65" t="s">
        <v>866</v>
      </c>
      <c r="D298" s="66" t="s">
        <v>867</v>
      </c>
      <c r="E298" s="67" t="s">
        <v>868</v>
      </c>
      <c r="F298" s="68" t="s">
        <v>437</v>
      </c>
      <c r="G298" s="762">
        <v>57</v>
      </c>
      <c r="H298" s="745"/>
      <c r="I298" s="106">
        <f>VLOOKUP($E298,HiLow!$E$17:$Q$319,I$1,FALSE)</f>
        <v>403.27</v>
      </c>
      <c r="J298" s="106">
        <f>VLOOKUP($E298,HiLow!$E$17:$Q$319,J$1,FALSE)</f>
        <v>0.29999999999995453</v>
      </c>
      <c r="K298" s="733">
        <f>VLOOKUP($E298,HiLow!$E$17:$Q$319,K$1,FALSE)</f>
        <v>1.0009999999999999</v>
      </c>
      <c r="L298" s="91">
        <f>VLOOKUP($E298,HiLow!$E$17:$Q$319,L$1,FALSE)</f>
        <v>15397.86</v>
      </c>
      <c r="M298" s="739">
        <f>VLOOKUP($E298,HiLow!$E$17:$Q$319,M$1,FALSE)</f>
        <v>0.2462</v>
      </c>
      <c r="N298" s="739">
        <f>VLOOKUP($E298,HiLow!$E$17:$Q$319,N$1,FALSE)</f>
        <v>1.35E-2</v>
      </c>
      <c r="O298" s="91">
        <f>VLOOKUP($E298,HiLow!$E$17:$Q$319,O$1,FALSE)</f>
        <v>207.87</v>
      </c>
      <c r="P298" s="106">
        <f>VLOOKUP($E298,HiLow!$E$17:$Q$319,P$1,FALSE)</f>
        <v>15570.77</v>
      </c>
      <c r="Q298" s="91">
        <f>VLOOKUP($E298,HiLow!$E$17:$Q$319,Q$1,FALSE)</f>
        <v>15778.64</v>
      </c>
    </row>
    <row r="299" spans="1:17" x14ac:dyDescent="0.2">
      <c r="A299" s="71" t="s">
        <v>869</v>
      </c>
      <c r="B299" s="72" t="s">
        <v>870</v>
      </c>
      <c r="C299" s="60" t="s">
        <v>869</v>
      </c>
      <c r="D299" s="61" t="s">
        <v>870</v>
      </c>
      <c r="E299" s="59" t="s">
        <v>871</v>
      </c>
      <c r="F299" s="62" t="s">
        <v>169</v>
      </c>
      <c r="G299" s="758">
        <v>59</v>
      </c>
      <c r="H299" s="745"/>
      <c r="I299" s="107">
        <f>VLOOKUP($E299,HiLow!$E$17:$Q$319,I$1,FALSE)</f>
        <v>1213</v>
      </c>
      <c r="J299" s="107">
        <f>VLOOKUP($E299,HiLow!$E$17:$Q$319,J$1,FALSE)</f>
        <v>-7.999999999992724E-2</v>
      </c>
      <c r="K299" s="734">
        <f>VLOOKUP($E299,HiLow!$E$17:$Q$319,K$1,FALSE)</f>
        <v>1</v>
      </c>
      <c r="L299" s="92">
        <f>VLOOKUP($E299,HiLow!$E$17:$Q$319,L$1,FALSE)</f>
        <v>14139.64</v>
      </c>
      <c r="M299" s="740">
        <f>VLOOKUP($E299,HiLow!$E$17:$Q$319,M$1,FALSE)</f>
        <v>0.35709999999999997</v>
      </c>
      <c r="N299" s="740">
        <f>VLOOKUP($E299,HiLow!$E$17:$Q$319,N$1,FALSE)</f>
        <v>1.9599999999999999E-2</v>
      </c>
      <c r="O299" s="92">
        <f>VLOOKUP($E299,HiLow!$E$17:$Q$319,O$1,FALSE)</f>
        <v>277.14</v>
      </c>
      <c r="P299" s="107">
        <f>VLOOKUP($E299,HiLow!$E$17:$Q$319,P$1,FALSE)</f>
        <v>14314.32</v>
      </c>
      <c r="Q299" s="92">
        <f>VLOOKUP($E299,HiLow!$E$17:$Q$319,Q$1,FALSE)</f>
        <v>14591.46</v>
      </c>
    </row>
    <row r="300" spans="1:17" x14ac:dyDescent="0.2">
      <c r="A300" s="22" t="s">
        <v>872</v>
      </c>
      <c r="B300" s="37" t="s">
        <v>873</v>
      </c>
      <c r="C300" s="38" t="s">
        <v>872</v>
      </c>
      <c r="D300" s="24" t="s">
        <v>873</v>
      </c>
      <c r="E300" s="39" t="s">
        <v>874</v>
      </c>
      <c r="F300" s="40" t="s">
        <v>100</v>
      </c>
      <c r="G300" s="758">
        <v>60</v>
      </c>
      <c r="H300" s="745"/>
      <c r="I300" s="103">
        <f>VLOOKUP($E300,HiLow!$E$17:$Q$319,I$1,FALSE)</f>
        <v>377.47</v>
      </c>
      <c r="J300" s="103">
        <f>VLOOKUP($E300,HiLow!$E$17:$Q$319,J$1,FALSE)</f>
        <v>0</v>
      </c>
      <c r="K300" s="729">
        <f>VLOOKUP($E300,HiLow!$E$17:$Q$319,K$1,FALSE)</f>
        <v>1</v>
      </c>
      <c r="L300" s="88">
        <f>VLOOKUP($E300,HiLow!$E$17:$Q$319,L$1,FALSE)</f>
        <v>15037.67</v>
      </c>
      <c r="M300" s="736">
        <f>VLOOKUP($E300,HiLow!$E$17:$Q$319,M$1,FALSE)</f>
        <v>0.27610000000000001</v>
      </c>
      <c r="N300" s="736">
        <f>VLOOKUP($E300,HiLow!$E$17:$Q$319,N$1,FALSE)</f>
        <v>1.52E-2</v>
      </c>
      <c r="O300" s="88">
        <f>VLOOKUP($E300,HiLow!$E$17:$Q$319,O$1,FALSE)</f>
        <v>228.57</v>
      </c>
      <c r="P300" s="103">
        <f>VLOOKUP($E300,HiLow!$E$17:$Q$319,P$1,FALSE)</f>
        <v>15455.83</v>
      </c>
      <c r="Q300" s="88">
        <f>VLOOKUP($E300,HiLow!$E$17:$Q$319,Q$1,FALSE)</f>
        <v>15684.4</v>
      </c>
    </row>
    <row r="301" spans="1:17" x14ac:dyDescent="0.2">
      <c r="A301" s="22" t="s">
        <v>875</v>
      </c>
      <c r="B301" s="37" t="s">
        <v>876</v>
      </c>
      <c r="C301" s="38" t="s">
        <v>875</v>
      </c>
      <c r="D301" s="24" t="s">
        <v>876</v>
      </c>
      <c r="E301" s="39" t="s">
        <v>877</v>
      </c>
      <c r="F301" s="40" t="s">
        <v>100</v>
      </c>
      <c r="G301" s="758">
        <v>60</v>
      </c>
      <c r="H301" s="745"/>
      <c r="I301" s="103">
        <f>VLOOKUP($E301,HiLow!$E$17:$Q$319,I$1,FALSE)</f>
        <v>47.84</v>
      </c>
      <c r="J301" s="103">
        <f>VLOOKUP($E301,HiLow!$E$17:$Q$319,J$1,FALSE)</f>
        <v>0.95000000000000284</v>
      </c>
      <c r="K301" s="729">
        <f>VLOOKUP($E301,HiLow!$E$17:$Q$319,K$1,FALSE)</f>
        <v>1.02</v>
      </c>
      <c r="L301" s="88">
        <f>VLOOKUP($E301,HiLow!$E$17:$Q$319,L$1,FALSE)</f>
        <v>14373.75</v>
      </c>
      <c r="M301" s="736">
        <f>VLOOKUP($E301,HiLow!$E$17:$Q$319,M$1,FALSE)</f>
        <v>0.33500000000000002</v>
      </c>
      <c r="N301" s="729" t="str">
        <f>VLOOKUP($E301,HiLow!$E$17:$Q$319,N$1,FALSE)</f>
        <v>Exempt tuition pk-12</v>
      </c>
      <c r="O301" s="88" t="str">
        <f>VLOOKUP($E301,HiLow!$E$17:$Q$319,O$1,FALSE)</f>
        <v>na</v>
      </c>
      <c r="P301" s="103">
        <f>VLOOKUP($E301,HiLow!$E$17:$Q$319,P$1,FALSE)</f>
        <v>14373.75</v>
      </c>
      <c r="Q301" s="88" t="str">
        <f>VLOOKUP($E301,HiLow!$E$17:$Q$319,Q$1,FALSE)</f>
        <v>na</v>
      </c>
    </row>
    <row r="302" spans="1:17" x14ac:dyDescent="0.2">
      <c r="A302" s="22" t="s">
        <v>878</v>
      </c>
      <c r="B302" s="37" t="s">
        <v>879</v>
      </c>
      <c r="C302" s="38" t="s">
        <v>878</v>
      </c>
      <c r="D302" s="24" t="s">
        <v>879</v>
      </c>
      <c r="E302" s="39" t="s">
        <v>880</v>
      </c>
      <c r="F302" s="40" t="s">
        <v>471</v>
      </c>
      <c r="G302" s="758">
        <v>61</v>
      </c>
      <c r="H302" s="745"/>
      <c r="I302" s="103">
        <f>VLOOKUP($E302,HiLow!$E$17:$Q$319,I$1,FALSE)</f>
        <v>881.6</v>
      </c>
      <c r="J302" s="103">
        <f>VLOOKUP($E302,HiLow!$E$17:$Q$319,J$1,FALSE)</f>
        <v>-5.999999999994543E-2</v>
      </c>
      <c r="K302" s="729">
        <f>VLOOKUP($E302,HiLow!$E$17:$Q$319,K$1,FALSE)</f>
        <v>1</v>
      </c>
      <c r="L302" s="88">
        <f>VLOOKUP($E302,HiLow!$E$17:$Q$319,L$1,FALSE)</f>
        <v>11471.41</v>
      </c>
      <c r="M302" s="736">
        <f>VLOOKUP($E302,HiLow!$E$17:$Q$319,M$1,FALSE)</f>
        <v>0.67279999999999995</v>
      </c>
      <c r="N302" s="736">
        <f>VLOOKUP($E302,HiLow!$E$17:$Q$319,N$1,FALSE)</f>
        <v>3.6999999999999998E-2</v>
      </c>
      <c r="O302" s="88">
        <f>VLOOKUP($E302,HiLow!$E$17:$Q$319,O$1,FALSE)</f>
        <v>424.44</v>
      </c>
      <c r="P302" s="103">
        <f>VLOOKUP($E302,HiLow!$E$17:$Q$319,P$1,FALSE)</f>
        <v>11495.58</v>
      </c>
      <c r="Q302" s="88">
        <f>VLOOKUP($E302,HiLow!$E$17:$Q$319,Q$1,FALSE)</f>
        <v>11920.02</v>
      </c>
    </row>
    <row r="303" spans="1:17" x14ac:dyDescent="0.2">
      <c r="A303" s="22" t="s">
        <v>881</v>
      </c>
      <c r="B303" s="37" t="s">
        <v>882</v>
      </c>
      <c r="C303" s="38" t="s">
        <v>881</v>
      </c>
      <c r="D303" s="24" t="s">
        <v>882</v>
      </c>
      <c r="E303" s="39" t="s">
        <v>883</v>
      </c>
      <c r="F303" s="40" t="s">
        <v>471</v>
      </c>
      <c r="G303" s="758">
        <v>61</v>
      </c>
      <c r="H303" s="745"/>
      <c r="I303" s="103">
        <f>VLOOKUP($E303,HiLow!$E$17:$Q$319,I$1,FALSE)</f>
        <v>807.96</v>
      </c>
      <c r="J303" s="103">
        <f>VLOOKUP($E303,HiLow!$E$17:$Q$319,J$1,FALSE)</f>
        <v>9.9999999999909051E-3</v>
      </c>
      <c r="K303" s="729">
        <f>VLOOKUP($E303,HiLow!$E$17:$Q$319,K$1,FALSE)</f>
        <v>1</v>
      </c>
      <c r="L303" s="88">
        <f>VLOOKUP($E303,HiLow!$E$17:$Q$319,L$1,FALSE)</f>
        <v>11457.199999999999</v>
      </c>
      <c r="M303" s="736">
        <f>VLOOKUP($E303,HiLow!$E$17:$Q$319,M$1,FALSE)</f>
        <v>0.67490000000000006</v>
      </c>
      <c r="N303" s="736">
        <f>VLOOKUP($E303,HiLow!$E$17:$Q$319,N$1,FALSE)</f>
        <v>3.7100000000000001E-2</v>
      </c>
      <c r="O303" s="88">
        <f>VLOOKUP($E303,HiLow!$E$17:$Q$319,O$1,FALSE)</f>
        <v>425.06</v>
      </c>
      <c r="P303" s="103">
        <f>VLOOKUP($E303,HiLow!$E$17:$Q$319,P$1,FALSE)</f>
        <v>11594.65</v>
      </c>
      <c r="Q303" s="88">
        <f>VLOOKUP($E303,HiLow!$E$17:$Q$319,Q$1,FALSE)</f>
        <v>12019.71</v>
      </c>
    </row>
    <row r="304" spans="1:17" x14ac:dyDescent="0.2">
      <c r="A304" s="42" t="s">
        <v>884</v>
      </c>
      <c r="B304" s="43" t="s">
        <v>885</v>
      </c>
      <c r="C304" s="44" t="s">
        <v>884</v>
      </c>
      <c r="D304" s="45" t="s">
        <v>885</v>
      </c>
      <c r="E304" s="46" t="s">
        <v>886</v>
      </c>
      <c r="F304" s="47" t="s">
        <v>471</v>
      </c>
      <c r="G304" s="760">
        <v>61</v>
      </c>
      <c r="H304" s="745"/>
      <c r="I304" s="104">
        <f>VLOOKUP($E304,HiLow!$E$17:$Q$319,I$1,FALSE)</f>
        <v>824.11999999999989</v>
      </c>
      <c r="J304" s="104">
        <f>VLOOKUP($E304,HiLow!$E$17:$Q$319,J$1,FALSE)</f>
        <v>4.9999999999954525E-2</v>
      </c>
      <c r="K304" s="731">
        <f>VLOOKUP($E304,HiLow!$E$17:$Q$319,K$1,FALSE)</f>
        <v>1</v>
      </c>
      <c r="L304" s="89">
        <f>VLOOKUP($E304,HiLow!$E$17:$Q$319,L$1,FALSE)</f>
        <v>11917.02</v>
      </c>
      <c r="M304" s="737">
        <f>VLOOKUP($E304,HiLow!$E$17:$Q$319,M$1,FALSE)</f>
        <v>0.61029999999999995</v>
      </c>
      <c r="N304" s="737">
        <f>VLOOKUP($E304,HiLow!$E$17:$Q$319,N$1,FALSE)</f>
        <v>3.3599999999999998E-2</v>
      </c>
      <c r="O304" s="89">
        <f>VLOOKUP($E304,HiLow!$E$17:$Q$319,O$1,FALSE)</f>
        <v>400.41</v>
      </c>
      <c r="P304" s="104">
        <f>VLOOKUP($E304,HiLow!$E$17:$Q$319,P$1,FALSE)</f>
        <v>12474.41</v>
      </c>
      <c r="Q304" s="89">
        <f>VLOOKUP($E304,HiLow!$E$17:$Q$319,Q$1,FALSE)</f>
        <v>12874.82</v>
      </c>
    </row>
    <row r="305" spans="1:17" x14ac:dyDescent="0.2">
      <c r="A305" s="22" t="s">
        <v>887</v>
      </c>
      <c r="B305" s="37" t="s">
        <v>888</v>
      </c>
      <c r="C305" s="38" t="s">
        <v>887</v>
      </c>
      <c r="D305" s="24" t="s">
        <v>888</v>
      </c>
      <c r="E305" s="39" t="s">
        <v>889</v>
      </c>
      <c r="F305" s="40" t="s">
        <v>153</v>
      </c>
      <c r="G305" s="758">
        <v>63</v>
      </c>
      <c r="H305" s="745">
        <v>1</v>
      </c>
      <c r="I305" s="103">
        <f>VLOOKUP($E305,HiLow!$E$17:$Q$319,I$1,FALSE)</f>
        <v>2.2799999999999998</v>
      </c>
      <c r="J305" s="103">
        <f>VLOOKUP($E305,HiLow!$E$17:$Q$319,J$1,FALSE)</f>
        <v>0.30999999999999983</v>
      </c>
      <c r="K305" s="729">
        <f>VLOOKUP($E305,HiLow!$E$17:$Q$319,K$1,FALSE)</f>
        <v>1.157</v>
      </c>
      <c r="L305" s="88">
        <f>VLOOKUP($E305,HiLow!$E$17:$Q$319,L$1,FALSE)</f>
        <v>7002.19</v>
      </c>
      <c r="M305" s="736">
        <f>VLOOKUP($E305,HiLow!$E$17:$Q$319,M$1,FALSE)</f>
        <v>1.7404999999999999</v>
      </c>
      <c r="N305" s="729" t="str">
        <f>VLOOKUP($E305,HiLow!$E$17:$Q$319,N$1,FALSE)</f>
        <v>phantoms ≥ 10%</v>
      </c>
      <c r="O305" s="88" t="str">
        <f>VLOOKUP($E305,HiLow!$E$17:$Q$319,O$1,FALSE)</f>
        <v>na</v>
      </c>
      <c r="P305" s="103">
        <f>VLOOKUP($E305,HiLow!$E$17:$Q$319,P$1,FALSE)</f>
        <v>7002.19</v>
      </c>
      <c r="Q305" s="88" t="str">
        <f>VLOOKUP($E305,HiLow!$E$17:$Q$319,Q$1,FALSE)</f>
        <v>na</v>
      </c>
    </row>
    <row r="306" spans="1:17" x14ac:dyDescent="0.2">
      <c r="A306" s="22" t="s">
        <v>890</v>
      </c>
      <c r="B306" s="37" t="s">
        <v>891</v>
      </c>
      <c r="C306" s="38" t="s">
        <v>890</v>
      </c>
      <c r="D306" s="24" t="s">
        <v>891</v>
      </c>
      <c r="E306" s="39" t="s">
        <v>892</v>
      </c>
      <c r="F306" s="40" t="s">
        <v>153</v>
      </c>
      <c r="G306" s="758">
        <v>63</v>
      </c>
      <c r="H306" s="745"/>
      <c r="I306" s="103">
        <f>VLOOKUP($E306,HiLow!$E$17:$Q$319,I$1,FALSE)</f>
        <v>49.17</v>
      </c>
      <c r="J306" s="103">
        <f>VLOOKUP($E306,HiLow!$E$17:$Q$319,J$1,FALSE)</f>
        <v>0</v>
      </c>
      <c r="K306" s="729">
        <f>VLOOKUP($E306,HiLow!$E$17:$Q$319,K$1,FALSE)</f>
        <v>1</v>
      </c>
      <c r="L306" s="88">
        <f>VLOOKUP($E306,HiLow!$E$17:$Q$319,L$1,FALSE)</f>
        <v>13156.72</v>
      </c>
      <c r="M306" s="736">
        <f>VLOOKUP($E306,HiLow!$E$17:$Q$319,M$1,FALSE)</f>
        <v>0.45850000000000002</v>
      </c>
      <c r="N306" s="729" t="str">
        <f>VLOOKUP($E306,HiLow!$E$17:$Q$319,N$1,FALSE)</f>
        <v>Exempt tuition pk-12</v>
      </c>
      <c r="O306" s="88" t="str">
        <f>VLOOKUP($E306,HiLow!$E$17:$Q$319,O$1,FALSE)</f>
        <v>na</v>
      </c>
      <c r="P306" s="103">
        <f>VLOOKUP($E306,HiLow!$E$17:$Q$319,P$1,FALSE)</f>
        <v>13156.72</v>
      </c>
      <c r="Q306" s="88" t="str">
        <f>VLOOKUP($E306,HiLow!$E$17:$Q$319,Q$1,FALSE)</f>
        <v>na</v>
      </c>
    </row>
    <row r="307" spans="1:17" x14ac:dyDescent="0.2">
      <c r="A307" s="22" t="s">
        <v>893</v>
      </c>
      <c r="B307" s="37" t="s">
        <v>894</v>
      </c>
      <c r="C307" s="38" t="s">
        <v>893</v>
      </c>
      <c r="D307" s="24" t="s">
        <v>894</v>
      </c>
      <c r="E307" s="39" t="s">
        <v>895</v>
      </c>
      <c r="F307" s="40" t="s">
        <v>153</v>
      </c>
      <c r="G307" s="758">
        <v>63</v>
      </c>
      <c r="H307" s="745"/>
      <c r="I307" s="103">
        <f>VLOOKUP($E307,HiLow!$E$17:$Q$319,I$1,FALSE)</f>
        <v>96.22</v>
      </c>
      <c r="J307" s="103">
        <f>VLOOKUP($E307,HiLow!$E$17:$Q$319,J$1,FALSE)</f>
        <v>1.0000000000005116E-2</v>
      </c>
      <c r="K307" s="729">
        <f>VLOOKUP($E307,HiLow!$E$17:$Q$319,K$1,FALSE)</f>
        <v>1</v>
      </c>
      <c r="L307" s="88">
        <f>VLOOKUP($E307,HiLow!$E$17:$Q$319,L$1,FALSE)</f>
        <v>14737.34</v>
      </c>
      <c r="M307" s="736">
        <f>VLOOKUP($E307,HiLow!$E$17:$Q$319,M$1,FALSE)</f>
        <v>0.30209999999999998</v>
      </c>
      <c r="N307" s="736">
        <f>VLOOKUP($E307,HiLow!$E$17:$Q$319,N$1,FALSE)</f>
        <v>1.66E-2</v>
      </c>
      <c r="O307" s="88">
        <f>VLOOKUP($E307,HiLow!$E$17:$Q$319,O$1,FALSE)</f>
        <v>244.64</v>
      </c>
      <c r="P307" s="103">
        <f>VLOOKUP($E307,HiLow!$E$17:$Q$319,P$1,FALSE)</f>
        <v>15795.03</v>
      </c>
      <c r="Q307" s="88">
        <f>VLOOKUP($E307,HiLow!$E$17:$Q$319,Q$1,FALSE)</f>
        <v>16039.67</v>
      </c>
    </row>
    <row r="308" spans="1:17" x14ac:dyDescent="0.2">
      <c r="A308" s="22" t="s">
        <v>896</v>
      </c>
      <c r="B308" s="37" t="s">
        <v>897</v>
      </c>
      <c r="C308" s="38" t="s">
        <v>896</v>
      </c>
      <c r="D308" s="24" t="s">
        <v>897</v>
      </c>
      <c r="E308" s="39" t="s">
        <v>898</v>
      </c>
      <c r="F308" s="40" t="s">
        <v>153</v>
      </c>
      <c r="G308" s="758">
        <v>63</v>
      </c>
      <c r="H308" s="745">
        <v>1</v>
      </c>
      <c r="I308" s="103">
        <f>VLOOKUP($E308,HiLow!$E$17:$Q$319,I$1,FALSE)</f>
        <v>16.22</v>
      </c>
      <c r="J308" s="103">
        <f>VLOOKUP($E308,HiLow!$E$17:$Q$319,J$1,FALSE)</f>
        <v>7.9999999999998295E-2</v>
      </c>
      <c r="K308" s="729">
        <f>VLOOKUP($E308,HiLow!$E$17:$Q$319,K$1,FALSE)</f>
        <v>1.0049999999999999</v>
      </c>
      <c r="L308" s="88">
        <f>VLOOKUP($E308,HiLow!$E$17:$Q$319,L$1,FALSE)</f>
        <v>10561.41</v>
      </c>
      <c r="M308" s="736">
        <f>VLOOKUP($E308,HiLow!$E$17:$Q$319,M$1,FALSE)</f>
        <v>0.81689999999999996</v>
      </c>
      <c r="N308" s="736">
        <f>VLOOKUP($E308,HiLow!$E$17:$Q$319,N$1,FALSE)</f>
        <v>4.4900000000000002E-2</v>
      </c>
      <c r="O308" s="88">
        <f>VLOOKUP($E308,HiLow!$E$17:$Q$319,O$1,FALSE)</f>
        <v>474.21</v>
      </c>
      <c r="P308" s="103">
        <f>VLOOKUP($E308,HiLow!$E$17:$Q$319,P$1,FALSE)</f>
        <v>10561.41</v>
      </c>
      <c r="Q308" s="88">
        <f>VLOOKUP($E308,HiLow!$E$17:$Q$319,Q$1,FALSE)</f>
        <v>11035.62</v>
      </c>
    </row>
    <row r="309" spans="1:17" x14ac:dyDescent="0.2">
      <c r="A309" s="22" t="s">
        <v>899</v>
      </c>
      <c r="B309" s="37" t="s">
        <v>900</v>
      </c>
      <c r="C309" s="38" t="s">
        <v>899</v>
      </c>
      <c r="D309" s="24" t="s">
        <v>900</v>
      </c>
      <c r="E309" s="39" t="s">
        <v>901</v>
      </c>
      <c r="F309" s="40" t="s">
        <v>153</v>
      </c>
      <c r="G309" s="758">
        <v>63</v>
      </c>
      <c r="H309" s="745"/>
      <c r="I309" s="103">
        <f>VLOOKUP($E309,HiLow!$E$17:$Q$319,I$1,FALSE)</f>
        <v>110</v>
      </c>
      <c r="J309" s="103">
        <f>VLOOKUP($E309,HiLow!$E$17:$Q$319,J$1,FALSE)</f>
        <v>2.019999999999996</v>
      </c>
      <c r="K309" s="729">
        <f>VLOOKUP($E309,HiLow!$E$17:$Q$319,K$1,FALSE)</f>
        <v>1.0189999999999999</v>
      </c>
      <c r="L309" s="88">
        <f>VLOOKUP($E309,HiLow!$E$17:$Q$319,L$1,FALSE)</f>
        <v>16516.38</v>
      </c>
      <c r="M309" s="736">
        <f>VLOOKUP($E309,HiLow!$E$17:$Q$319,M$1,FALSE)</f>
        <v>0.1618</v>
      </c>
      <c r="N309" s="736">
        <f>VLOOKUP($E309,HiLow!$E$17:$Q$319,N$1,FALSE)</f>
        <v>8.8999999999999999E-3</v>
      </c>
      <c r="O309" s="88">
        <f>VLOOKUP($E309,HiLow!$E$17:$Q$319,O$1,FALSE)</f>
        <v>147</v>
      </c>
      <c r="P309" s="103">
        <f>VLOOKUP($E309,HiLow!$E$17:$Q$319,P$1,FALSE)</f>
        <v>16531.14</v>
      </c>
      <c r="Q309" s="88">
        <f>VLOOKUP($E309,HiLow!$E$17:$Q$319,Q$1,FALSE)</f>
        <v>16678.14</v>
      </c>
    </row>
    <row r="310" spans="1:17" x14ac:dyDescent="0.2">
      <c r="A310" s="22" t="s">
        <v>902</v>
      </c>
      <c r="B310" s="37" t="s">
        <v>903</v>
      </c>
      <c r="C310" s="38" t="s">
        <v>902</v>
      </c>
      <c r="D310" s="24" t="s">
        <v>903</v>
      </c>
      <c r="E310" s="39" t="s">
        <v>904</v>
      </c>
      <c r="F310" s="40" t="s">
        <v>74</v>
      </c>
      <c r="G310" s="758">
        <v>63</v>
      </c>
      <c r="H310" s="745"/>
      <c r="I310" s="103">
        <f>VLOOKUP($E310,HiLow!$E$17:$Q$319,I$1,FALSE)</f>
        <v>72.819999999999993</v>
      </c>
      <c r="J310" s="103">
        <f>VLOOKUP($E310,HiLow!$E$17:$Q$319,J$1,FALSE)</f>
        <v>-1.0000000000005116E-2</v>
      </c>
      <c r="K310" s="729">
        <f>VLOOKUP($E310,HiLow!$E$17:$Q$319,K$1,FALSE)</f>
        <v>1</v>
      </c>
      <c r="L310" s="88">
        <f>VLOOKUP($E310,HiLow!$E$17:$Q$319,L$1,FALSE)</f>
        <v>16953.800000000003</v>
      </c>
      <c r="M310" s="736">
        <f>VLOOKUP($E310,HiLow!$E$17:$Q$319,M$1,FALSE)</f>
        <v>0.13189999999999999</v>
      </c>
      <c r="N310" s="736">
        <f>VLOOKUP($E310,HiLow!$E$17:$Q$319,N$1,FALSE)</f>
        <v>7.3000000000000001E-3</v>
      </c>
      <c r="O310" s="88">
        <f>VLOOKUP($E310,HiLow!$E$17:$Q$319,O$1,FALSE)</f>
        <v>123.76</v>
      </c>
      <c r="P310" s="103">
        <f>VLOOKUP($E310,HiLow!$E$17:$Q$319,P$1,FALSE)</f>
        <v>17396.400000000001</v>
      </c>
      <c r="Q310" s="88">
        <f>VLOOKUP($E310,HiLow!$E$17:$Q$319,Q$1,FALSE)</f>
        <v>17520.16</v>
      </c>
    </row>
    <row r="311" spans="1:17" x14ac:dyDescent="0.2">
      <c r="A311" s="22" t="s">
        <v>905</v>
      </c>
      <c r="B311" s="37" t="s">
        <v>906</v>
      </c>
      <c r="C311" s="38" t="s">
        <v>905</v>
      </c>
      <c r="D311" s="24" t="s">
        <v>906</v>
      </c>
      <c r="E311" s="39" t="s">
        <v>907</v>
      </c>
      <c r="F311" s="40" t="s">
        <v>153</v>
      </c>
      <c r="G311" s="758">
        <v>63</v>
      </c>
      <c r="H311" s="745"/>
      <c r="I311" s="103">
        <f>VLOOKUP($E311,HiLow!$E$17:$Q$319,I$1,FALSE)</f>
        <v>53.87</v>
      </c>
      <c r="J311" s="103">
        <f>VLOOKUP($E311,HiLow!$E$17:$Q$319,J$1,FALSE)</f>
        <v>0</v>
      </c>
      <c r="K311" s="729">
        <f>VLOOKUP($E311,HiLow!$E$17:$Q$319,K$1,FALSE)</f>
        <v>1</v>
      </c>
      <c r="L311" s="88">
        <f>VLOOKUP($E311,HiLow!$E$17:$Q$319,L$1,FALSE)</f>
        <v>16459.75</v>
      </c>
      <c r="M311" s="736">
        <f>VLOOKUP($E311,HiLow!$E$17:$Q$319,M$1,FALSE)</f>
        <v>0.1658</v>
      </c>
      <c r="N311" s="729" t="str">
        <f>VLOOKUP($E311,HiLow!$E$17:$Q$319,N$1,FALSE)</f>
        <v>Exempt tuition pk-12</v>
      </c>
      <c r="O311" s="88" t="str">
        <f>VLOOKUP($E311,HiLow!$E$17:$Q$319,O$1,FALSE)</f>
        <v>na</v>
      </c>
      <c r="P311" s="103">
        <f>VLOOKUP($E311,HiLow!$E$17:$Q$319,P$1,FALSE)</f>
        <v>16459.75</v>
      </c>
      <c r="Q311" s="88" t="str">
        <f>VLOOKUP($E311,HiLow!$E$17:$Q$319,Q$1,FALSE)</f>
        <v>na</v>
      </c>
    </row>
    <row r="312" spans="1:17" x14ac:dyDescent="0.2">
      <c r="A312" s="50" t="s">
        <v>908</v>
      </c>
      <c r="B312" s="51" t="s">
        <v>909</v>
      </c>
      <c r="C312" s="52" t="s">
        <v>908</v>
      </c>
      <c r="D312" s="53" t="s">
        <v>909</v>
      </c>
      <c r="E312" s="54" t="s">
        <v>910</v>
      </c>
      <c r="F312" s="55" t="s">
        <v>153</v>
      </c>
      <c r="G312" s="761">
        <v>63</v>
      </c>
      <c r="H312" s="745"/>
      <c r="I312" s="105">
        <f>VLOOKUP($E312,HiLow!$E$17:$Q$319,I$1,FALSE)</f>
        <v>202.03</v>
      </c>
      <c r="J312" s="105">
        <f>VLOOKUP($E312,HiLow!$E$17:$Q$319,J$1,FALSE)</f>
        <v>3.8300000000000125</v>
      </c>
      <c r="K312" s="732">
        <f>VLOOKUP($E312,HiLow!$E$17:$Q$319,K$1,FALSE)</f>
        <v>1.0189999999999999</v>
      </c>
      <c r="L312" s="90">
        <f>VLOOKUP($E312,HiLow!$E$17:$Q$319,L$1,FALSE)</f>
        <v>14371.84</v>
      </c>
      <c r="M312" s="738">
        <f>VLOOKUP($E312,HiLow!$E$17:$Q$319,M$1,FALSE)</f>
        <v>0.3352</v>
      </c>
      <c r="N312" s="738">
        <f>VLOOKUP($E312,HiLow!$E$17:$Q$319,N$1,FALSE)</f>
        <v>1.84E-2</v>
      </c>
      <c r="O312" s="90">
        <f>VLOOKUP($E312,HiLow!$E$17:$Q$319,O$1,FALSE)</f>
        <v>264.44</v>
      </c>
      <c r="P312" s="105">
        <f>VLOOKUP($E312,HiLow!$E$17:$Q$319,P$1,FALSE)</f>
        <v>14516.27</v>
      </c>
      <c r="Q312" s="90">
        <f>VLOOKUP($E312,HiLow!$E$17:$Q$319,Q$1,FALSE)</f>
        <v>14780.71</v>
      </c>
    </row>
    <row r="313" spans="1:17" x14ac:dyDescent="0.2">
      <c r="A313" s="42" t="s">
        <v>911</v>
      </c>
      <c r="B313" s="43" t="s">
        <v>912</v>
      </c>
      <c r="C313" s="44" t="s">
        <v>911</v>
      </c>
      <c r="D313" s="45" t="s">
        <v>912</v>
      </c>
      <c r="E313" s="46" t="s">
        <v>913</v>
      </c>
      <c r="F313" s="47" t="s">
        <v>153</v>
      </c>
      <c r="G313" s="760">
        <v>63</v>
      </c>
      <c r="H313" s="745"/>
      <c r="I313" s="104">
        <f>VLOOKUP($E313,HiLow!$E$17:$Q$319,I$1,FALSE)</f>
        <v>342.54</v>
      </c>
      <c r="J313" s="104">
        <f>VLOOKUP($E313,HiLow!$E$17:$Q$319,J$1,FALSE)</f>
        <v>4.0200000000000387</v>
      </c>
      <c r="K313" s="731">
        <f>VLOOKUP($E313,HiLow!$E$17:$Q$319,K$1,FALSE)</f>
        <v>1.012</v>
      </c>
      <c r="L313" s="89">
        <f>VLOOKUP($E313,HiLow!$E$17:$Q$319,L$1,FALSE)</f>
        <v>13868.31</v>
      </c>
      <c r="M313" s="737">
        <f>VLOOKUP($E313,HiLow!$E$17:$Q$319,M$1,FALSE)</f>
        <v>0.38369999999999999</v>
      </c>
      <c r="N313" s="737">
        <f>VLOOKUP($E313,HiLow!$E$17:$Q$319,N$1,FALSE)</f>
        <v>2.1100000000000001E-2</v>
      </c>
      <c r="O313" s="89">
        <f>VLOOKUP($E313,HiLow!$E$17:$Q$319,O$1,FALSE)</f>
        <v>292.62</v>
      </c>
      <c r="P313" s="104">
        <f>VLOOKUP($E313,HiLow!$E$17:$Q$319,P$1,FALSE)</f>
        <v>13896.43</v>
      </c>
      <c r="Q313" s="89">
        <f>VLOOKUP($E313,HiLow!$E$17:$Q$319,Q$1,FALSE)</f>
        <v>14189.05</v>
      </c>
    </row>
    <row r="314" spans="1:17" x14ac:dyDescent="0.2">
      <c r="A314" s="42" t="s">
        <v>914</v>
      </c>
      <c r="B314" s="43" t="s">
        <v>915</v>
      </c>
      <c r="C314" s="44" t="s">
        <v>914</v>
      </c>
      <c r="D314" s="45" t="s">
        <v>915</v>
      </c>
      <c r="E314" s="46" t="s">
        <v>916</v>
      </c>
      <c r="F314" s="47" t="s">
        <v>153</v>
      </c>
      <c r="G314" s="760">
        <v>63</v>
      </c>
      <c r="H314" s="745"/>
      <c r="I314" s="104">
        <f>VLOOKUP($E314,HiLow!$E$17:$Q$319,I$1,FALSE)</f>
        <v>195.62</v>
      </c>
      <c r="J314" s="104">
        <f>VLOOKUP($E314,HiLow!$E$17:$Q$319,J$1,FALSE)</f>
        <v>2.1700000000000159</v>
      </c>
      <c r="K314" s="731">
        <f>VLOOKUP($E314,HiLow!$E$17:$Q$319,K$1,FALSE)</f>
        <v>1.0109999999999999</v>
      </c>
      <c r="L314" s="89">
        <f>VLOOKUP($E314,HiLow!$E$17:$Q$319,L$1,FALSE)</f>
        <v>16487.210000000003</v>
      </c>
      <c r="M314" s="737">
        <f>VLOOKUP($E314,HiLow!$E$17:$Q$319,M$1,FALSE)</f>
        <v>0.16389999999999999</v>
      </c>
      <c r="N314" s="737">
        <f>VLOOKUP($E314,HiLow!$E$17:$Q$319,N$1,FALSE)</f>
        <v>8.9999999999999993E-3</v>
      </c>
      <c r="O314" s="89">
        <f>VLOOKUP($E314,HiLow!$E$17:$Q$319,O$1,FALSE)</f>
        <v>148.38</v>
      </c>
      <c r="P314" s="104">
        <f>VLOOKUP($E314,HiLow!$E$17:$Q$319,P$1,FALSE)</f>
        <v>16649.240000000002</v>
      </c>
      <c r="Q314" s="89">
        <f>VLOOKUP($E314,HiLow!$E$17:$Q$319,Q$1,FALSE)</f>
        <v>16797.62</v>
      </c>
    </row>
    <row r="315" spans="1:17" x14ac:dyDescent="0.2">
      <c r="A315" s="22" t="s">
        <v>917</v>
      </c>
      <c r="B315" s="37" t="s">
        <v>918</v>
      </c>
      <c r="C315" s="58" t="s">
        <v>917</v>
      </c>
      <c r="D315" s="24" t="s">
        <v>918</v>
      </c>
      <c r="E315" s="59" t="s">
        <v>919</v>
      </c>
      <c r="F315" s="40" t="s">
        <v>437</v>
      </c>
      <c r="G315" s="758">
        <v>64</v>
      </c>
      <c r="H315" s="745">
        <v>2</v>
      </c>
      <c r="I315" s="103">
        <f>VLOOKUP($E315,HiLow!$E$17:$Q$319,I$1,FALSE)</f>
        <v>0</v>
      </c>
      <c r="J315" s="103">
        <f>VLOOKUP($E315,HiLow!$E$17:$Q$319,J$1,FALSE)</f>
        <v>0</v>
      </c>
      <c r="K315" s="729">
        <f>VLOOKUP($E315,HiLow!$E$17:$Q$319,K$1,FALSE)</f>
        <v>0</v>
      </c>
      <c r="L315" s="88">
        <f>VLOOKUP($E315,HiLow!$E$17:$Q$319,L$1,FALSE)</f>
        <v>0</v>
      </c>
      <c r="M315" s="736">
        <f>VLOOKUP($E315,HiLow!$E$17:$Q$319,M$1,FALSE)</f>
        <v>0</v>
      </c>
      <c r="N315" s="736">
        <f>VLOOKUP($E315,HiLow!$E$17:$Q$319,N$1,FALSE)</f>
        <v>0</v>
      </c>
      <c r="O315" s="88">
        <f>VLOOKUP($E315,HiLow!$E$17:$Q$319,O$1,FALSE)</f>
        <v>0</v>
      </c>
      <c r="P315" s="103">
        <f>VLOOKUP($E315,HiLow!$E$17:$Q$319,P$1,FALSE)</f>
        <v>0</v>
      </c>
      <c r="Q315" s="88">
        <f>VLOOKUP($E315,HiLow!$E$17:$Q$319,Q$1,FALSE)</f>
        <v>0</v>
      </c>
    </row>
    <row r="316" spans="1:17" x14ac:dyDescent="0.2">
      <c r="A316" s="22" t="s">
        <v>920</v>
      </c>
      <c r="B316" s="37" t="s">
        <v>921</v>
      </c>
      <c r="C316" s="58" t="s">
        <v>920</v>
      </c>
      <c r="D316" s="24" t="s">
        <v>921</v>
      </c>
      <c r="E316" s="59" t="s">
        <v>922</v>
      </c>
      <c r="F316" s="40" t="s">
        <v>437</v>
      </c>
      <c r="G316" s="758">
        <v>64</v>
      </c>
      <c r="H316" s="745">
        <v>2</v>
      </c>
      <c r="I316" s="103">
        <f>VLOOKUP($E316,HiLow!$E$17:$Q$319,I$1,FALSE)</f>
        <v>0</v>
      </c>
      <c r="J316" s="103">
        <f>VLOOKUP($E316,HiLow!$E$17:$Q$319,J$1,FALSE)</f>
        <v>0</v>
      </c>
      <c r="K316" s="729">
        <f>VLOOKUP($E316,HiLow!$E$17:$Q$319,K$1,FALSE)</f>
        <v>0</v>
      </c>
      <c r="L316" s="88">
        <f>VLOOKUP($E316,HiLow!$E$17:$Q$319,L$1,FALSE)</f>
        <v>0</v>
      </c>
      <c r="M316" s="736">
        <f>VLOOKUP($E316,HiLow!$E$17:$Q$319,M$1,FALSE)</f>
        <v>0</v>
      </c>
      <c r="N316" s="736">
        <f>VLOOKUP($E316,HiLow!$E$17:$Q$319,N$1,FALSE)</f>
        <v>0</v>
      </c>
      <c r="O316" s="88">
        <f>VLOOKUP($E316,HiLow!$E$17:$Q$319,O$1,FALSE)</f>
        <v>0</v>
      </c>
      <c r="P316" s="103">
        <f>VLOOKUP($E316,HiLow!$E$17:$Q$319,P$1,FALSE)</f>
        <v>0</v>
      </c>
      <c r="Q316" s="88">
        <f>VLOOKUP($E316,HiLow!$E$17:$Q$319,Q$1,FALSE)</f>
        <v>0</v>
      </c>
    </row>
    <row r="317" spans="1:17" x14ac:dyDescent="0.2">
      <c r="A317" s="22" t="s">
        <v>923</v>
      </c>
      <c r="B317" s="37" t="s">
        <v>924</v>
      </c>
      <c r="C317" s="58" t="s">
        <v>923</v>
      </c>
      <c r="D317" s="24" t="s">
        <v>924</v>
      </c>
      <c r="E317" s="59" t="s">
        <v>925</v>
      </c>
      <c r="F317" s="40" t="s">
        <v>437</v>
      </c>
      <c r="G317" s="758">
        <v>64</v>
      </c>
      <c r="H317" s="745">
        <v>2</v>
      </c>
      <c r="I317" s="103">
        <f>VLOOKUP($E317,HiLow!$E$17:$Q$319,I$1,FALSE)</f>
        <v>0</v>
      </c>
      <c r="J317" s="103">
        <f>VLOOKUP($E317,HiLow!$E$17:$Q$319,J$1,FALSE)</f>
        <v>0</v>
      </c>
      <c r="K317" s="729">
        <f>VLOOKUP($E317,HiLow!$E$17:$Q$319,K$1,FALSE)</f>
        <v>0</v>
      </c>
      <c r="L317" s="88">
        <f>VLOOKUP($E317,HiLow!$E$17:$Q$319,L$1,FALSE)</f>
        <v>0</v>
      </c>
      <c r="M317" s="736">
        <f>VLOOKUP($E317,HiLow!$E$17:$Q$319,M$1,FALSE)</f>
        <v>0</v>
      </c>
      <c r="N317" s="736">
        <f>VLOOKUP($E317,HiLow!$E$17:$Q$319,N$1,FALSE)</f>
        <v>0</v>
      </c>
      <c r="O317" s="88">
        <f>VLOOKUP($E317,HiLow!$E$17:$Q$319,O$1,FALSE)</f>
        <v>0</v>
      </c>
      <c r="P317" s="103">
        <f>VLOOKUP($E317,HiLow!$E$17:$Q$319,P$1,FALSE)</f>
        <v>0</v>
      </c>
      <c r="Q317" s="88">
        <f>VLOOKUP($E317,HiLow!$E$17:$Q$319,Q$1,FALSE)</f>
        <v>0</v>
      </c>
    </row>
    <row r="318" spans="1:17" ht="13.5" thickBot="1" x14ac:dyDescent="0.25">
      <c r="A318" s="42" t="s">
        <v>926</v>
      </c>
      <c r="B318" s="43" t="s">
        <v>927</v>
      </c>
      <c r="C318" s="44" t="s">
        <v>926</v>
      </c>
      <c r="D318" s="45" t="s">
        <v>927</v>
      </c>
      <c r="E318" s="46" t="s">
        <v>928</v>
      </c>
      <c r="F318" s="47" t="s">
        <v>437</v>
      </c>
      <c r="G318" s="760">
        <v>64</v>
      </c>
      <c r="H318" s="745"/>
      <c r="I318" s="104">
        <f>VLOOKUP($E318,HiLow!$E$17:$Q$319,I$1,FALSE)</f>
        <v>293.14</v>
      </c>
      <c r="J318" s="104">
        <f>VLOOKUP($E318,HiLow!$E$17:$Q$319,J$1,FALSE)</f>
        <v>6.4700000000000273</v>
      </c>
      <c r="K318" s="731">
        <f>VLOOKUP($E318,HiLow!$E$17:$Q$319,K$1,FALSE)</f>
        <v>1.0229999999999999</v>
      </c>
      <c r="L318" s="89">
        <f>VLOOKUP($E318,HiLow!$E$17:$Q$319,L$1,FALSE)</f>
        <v>15531.5</v>
      </c>
      <c r="M318" s="737">
        <f>VLOOKUP($E318,HiLow!$E$17:$Q$319,M$1,FALSE)</f>
        <v>0.23549999999999999</v>
      </c>
      <c r="N318" s="737">
        <f>VLOOKUP($E318,HiLow!$E$17:$Q$319,N$1,FALSE)</f>
        <v>1.2999999999999999E-2</v>
      </c>
      <c r="O318" s="89">
        <f>VLOOKUP($E318,HiLow!$E$17:$Q$319,O$1,FALSE)</f>
        <v>201.91</v>
      </c>
      <c r="P318" s="104">
        <f>VLOOKUP($E318,HiLow!$E$17:$Q$319,P$1,FALSE)</f>
        <v>16851.63</v>
      </c>
      <c r="Q318" s="89">
        <f>VLOOKUP($E318,HiLow!$E$17:$Q$319,Q$1,FALSE)</f>
        <v>17053.54</v>
      </c>
    </row>
    <row r="319" spans="1:17" ht="14.25" thickTop="1" thickBot="1" x14ac:dyDescent="0.25">
      <c r="A319" s="81" t="s">
        <v>929</v>
      </c>
      <c r="B319" s="82" t="s">
        <v>930</v>
      </c>
      <c r="C319" s="82"/>
      <c r="D319" s="82"/>
      <c r="E319" s="83" t="s">
        <v>931</v>
      </c>
      <c r="F319" s="82"/>
      <c r="G319" s="764">
        <v>999</v>
      </c>
      <c r="H319" s="749">
        <v>32</v>
      </c>
      <c r="I319" s="108">
        <f>VLOOKUP($E319,HiLow!$E$17:$Q$319,I$1,FALSE)</f>
        <v>89163.229999999967</v>
      </c>
      <c r="J319" s="108">
        <f>VLOOKUP($E319,HiLow!$E$17:$Q$319,J$1,FALSE)</f>
        <v>640.0700000000013</v>
      </c>
      <c r="K319" s="735">
        <f>VLOOKUP($E319,HiLow!$E$17:$Q$319,K$1,FALSE)</f>
        <v>1.0069999999999999</v>
      </c>
      <c r="L319" s="93">
        <f>VLOOKUP($E319,HiLow!$E$17:$Q$319,L$1,FALSE)</f>
        <v>14095.560000000001</v>
      </c>
      <c r="M319" s="741">
        <f>VLOOKUP($E319,HiLow!$E$17:$Q$319,M$1,FALSE)</f>
        <v>0.3614</v>
      </c>
      <c r="N319" s="741">
        <f>VLOOKUP($E319,HiLow!$E$17:$Q$319,N$1,FALSE)</f>
        <v>1.9900000000000001E-2</v>
      </c>
      <c r="O319" s="93">
        <f>VLOOKUP($E319,HiLow!$E$17:$Q$319,O$1,FALSE)</f>
        <v>280.5</v>
      </c>
      <c r="P319" s="108">
        <f>VLOOKUP($E319,HiLow!$E$17:$Q$319,P$1,FALSE)</f>
        <v>14423.79</v>
      </c>
      <c r="Q319" s="93">
        <f>VLOOKUP($E319,HiLow!$E$17:$Q$319,Q$1,FALSE)</f>
        <v>14704.29</v>
      </c>
    </row>
    <row r="320" spans="1:17" ht="13.5" thickTop="1" x14ac:dyDescent="0.2">
      <c r="E320" s="86"/>
      <c r="I320" s="3"/>
      <c r="J320" s="3"/>
      <c r="K320" s="2"/>
      <c r="L320" s="2"/>
      <c r="M320" s="2"/>
      <c r="N320" s="2"/>
      <c r="O320" s="2"/>
      <c r="P320" s="3"/>
      <c r="Q320" s="2"/>
    </row>
    <row r="321" spans="5:17" s="2" customFormat="1" x14ac:dyDescent="0.2">
      <c r="E321" s="86"/>
      <c r="F321" s="1"/>
      <c r="G321" s="87"/>
      <c r="H321" s="750"/>
      <c r="I321" s="87"/>
      <c r="J321" s="87"/>
      <c r="K321" s="1"/>
      <c r="L321" s="1"/>
      <c r="M321" s="1"/>
      <c r="N321" s="1"/>
      <c r="O321" s="1"/>
      <c r="P321" s="87"/>
      <c r="Q321" s="1"/>
    </row>
    <row r="322" spans="5:17" s="2" customFormat="1" x14ac:dyDescent="0.2">
      <c r="E322" s="86"/>
      <c r="F322" s="1"/>
      <c r="G322" s="87"/>
      <c r="H322" s="750"/>
      <c r="I322" s="3"/>
      <c r="J322" s="3"/>
      <c r="P322" s="3"/>
    </row>
    <row r="323" spans="5:17" s="2" customFormat="1" x14ac:dyDescent="0.2">
      <c r="E323" s="86"/>
      <c r="F323" s="1"/>
      <c r="G323" s="87"/>
      <c r="H323" s="750"/>
      <c r="I323" s="87"/>
      <c r="J323" s="87"/>
      <c r="K323" s="1"/>
      <c r="L323" s="1"/>
      <c r="M323" s="1"/>
      <c r="N323" s="1"/>
      <c r="O323" s="1"/>
      <c r="P323" s="87"/>
      <c r="Q323" s="1"/>
    </row>
    <row r="324" spans="5:17" s="2" customFormat="1" x14ac:dyDescent="0.2">
      <c r="E324" s="86"/>
      <c r="F324" s="1"/>
      <c r="G324" s="87"/>
      <c r="H324" s="750"/>
      <c r="I324" s="87"/>
      <c r="J324" s="87"/>
      <c r="K324" s="1"/>
      <c r="L324" s="1"/>
      <c r="M324" s="1"/>
      <c r="N324" s="1"/>
      <c r="O324" s="1"/>
      <c r="P324" s="87"/>
      <c r="Q324" s="1"/>
    </row>
    <row r="325" spans="5:17" s="2" customFormat="1" x14ac:dyDescent="0.2">
      <c r="E325" s="86"/>
      <c r="F325" s="1"/>
      <c r="G325" s="87"/>
      <c r="H325" s="750"/>
      <c r="I325" s="87"/>
      <c r="J325" s="87"/>
      <c r="K325" s="1"/>
      <c r="L325" s="1"/>
      <c r="M325" s="1"/>
      <c r="N325" s="1"/>
      <c r="O325" s="1"/>
      <c r="P325" s="87"/>
      <c r="Q325" s="1"/>
    </row>
    <row r="326" spans="5:17" s="2" customFormat="1" x14ac:dyDescent="0.2">
      <c r="E326" s="86"/>
      <c r="F326" s="1"/>
      <c r="G326" s="87"/>
      <c r="H326" s="750"/>
      <c r="I326" s="87"/>
      <c r="J326" s="87"/>
      <c r="K326" s="1"/>
      <c r="L326" s="1"/>
      <c r="M326" s="1"/>
      <c r="N326" s="1"/>
      <c r="O326" s="1"/>
      <c r="P326" s="87"/>
      <c r="Q326" s="1"/>
    </row>
    <row r="327" spans="5:17" s="2" customFormat="1" x14ac:dyDescent="0.2">
      <c r="E327" s="86"/>
      <c r="F327" s="1"/>
      <c r="G327" s="87"/>
      <c r="H327" s="750"/>
      <c r="I327" s="87"/>
      <c r="J327" s="87"/>
      <c r="K327" s="1"/>
      <c r="L327" s="1"/>
      <c r="M327" s="1"/>
      <c r="N327" s="1"/>
      <c r="O327" s="1"/>
      <c r="P327" s="87"/>
      <c r="Q327" s="1"/>
    </row>
    <row r="328" spans="5:17" s="2" customFormat="1" x14ac:dyDescent="0.2">
      <c r="E328" s="86"/>
      <c r="F328" s="1"/>
      <c r="G328" s="87"/>
      <c r="H328" s="750"/>
      <c r="I328" s="87"/>
      <c r="J328" s="87"/>
      <c r="K328" s="1"/>
      <c r="L328" s="1"/>
      <c r="M328" s="1"/>
      <c r="N328" s="1"/>
      <c r="O328" s="1"/>
      <c r="P328" s="87"/>
      <c r="Q328" s="1"/>
    </row>
    <row r="329" spans="5:17" s="2" customFormat="1" x14ac:dyDescent="0.2">
      <c r="E329" s="86"/>
      <c r="F329" s="1"/>
      <c r="G329" s="87"/>
      <c r="H329" s="750"/>
      <c r="I329" s="87"/>
      <c r="J329" s="87"/>
      <c r="K329" s="1"/>
      <c r="L329" s="1"/>
      <c r="M329" s="1"/>
      <c r="N329" s="1"/>
      <c r="O329" s="1"/>
      <c r="P329" s="87"/>
      <c r="Q329" s="1"/>
    </row>
    <row r="330" spans="5:17" s="2" customFormat="1" x14ac:dyDescent="0.2">
      <c r="E330" s="86"/>
      <c r="F330" s="1"/>
      <c r="G330" s="87"/>
      <c r="H330" s="750"/>
      <c r="I330" s="87"/>
      <c r="J330" s="87"/>
      <c r="K330" s="1"/>
      <c r="L330" s="1"/>
      <c r="M330" s="1"/>
      <c r="N330" s="1"/>
      <c r="O330" s="1"/>
      <c r="P330" s="87"/>
      <c r="Q330" s="1"/>
    </row>
    <row r="331" spans="5:17" s="2" customFormat="1" x14ac:dyDescent="0.2">
      <c r="E331" s="86"/>
      <c r="F331" s="1"/>
      <c r="G331" s="87"/>
      <c r="H331" s="750"/>
      <c r="I331" s="87"/>
      <c r="J331" s="87"/>
      <c r="K331" s="1"/>
      <c r="L331" s="1"/>
      <c r="M331" s="1"/>
      <c r="N331" s="1"/>
      <c r="O331" s="1"/>
      <c r="P331" s="87"/>
      <c r="Q331" s="1"/>
    </row>
    <row r="332" spans="5:17" s="2" customFormat="1" x14ac:dyDescent="0.2">
      <c r="E332" s="86"/>
      <c r="F332" s="1"/>
      <c r="G332" s="87"/>
      <c r="H332" s="750"/>
      <c r="I332" s="87"/>
      <c r="J332" s="87"/>
      <c r="K332" s="1"/>
      <c r="L332" s="1"/>
      <c r="M332" s="1"/>
      <c r="N332" s="1"/>
      <c r="O332" s="1"/>
      <c r="P332" s="87"/>
      <c r="Q332" s="1"/>
    </row>
    <row r="333" spans="5:17" s="2" customFormat="1" x14ac:dyDescent="0.2">
      <c r="E333" s="86"/>
      <c r="F333" s="1"/>
      <c r="G333" s="87"/>
      <c r="H333" s="750"/>
      <c r="I333" s="87"/>
      <c r="J333" s="87"/>
      <c r="K333" s="1"/>
      <c r="L333" s="1"/>
      <c r="M333" s="1"/>
      <c r="N333" s="1"/>
      <c r="O333" s="1"/>
      <c r="P333" s="87"/>
      <c r="Q333" s="1"/>
    </row>
    <row r="334" spans="5:17" s="2" customFormat="1" x14ac:dyDescent="0.2">
      <c r="E334" s="86"/>
      <c r="F334" s="1"/>
      <c r="G334" s="87"/>
      <c r="H334" s="750"/>
      <c r="I334" s="87"/>
      <c r="J334" s="87"/>
      <c r="K334" s="1"/>
      <c r="L334" s="1"/>
      <c r="M334" s="1"/>
      <c r="N334" s="1"/>
      <c r="O334" s="1"/>
      <c r="P334" s="87"/>
      <c r="Q334" s="1"/>
    </row>
    <row r="335" spans="5:17" s="2" customFormat="1" x14ac:dyDescent="0.2">
      <c r="E335" s="86"/>
      <c r="F335" s="1"/>
      <c r="G335" s="87"/>
      <c r="H335" s="750"/>
      <c r="I335" s="87"/>
      <c r="J335" s="87"/>
      <c r="K335" s="1"/>
      <c r="L335" s="1"/>
      <c r="M335" s="1"/>
      <c r="N335" s="1"/>
      <c r="O335" s="1"/>
      <c r="P335" s="87"/>
      <c r="Q335" s="1"/>
    </row>
    <row r="336" spans="5:17" s="2" customFormat="1" x14ac:dyDescent="0.2">
      <c r="E336" s="86"/>
      <c r="F336" s="1"/>
      <c r="G336" s="87"/>
      <c r="H336" s="750"/>
      <c r="I336" s="87"/>
      <c r="J336" s="87"/>
      <c r="K336" s="1"/>
      <c r="L336" s="1"/>
      <c r="M336" s="1"/>
      <c r="N336" s="1"/>
      <c r="O336" s="1"/>
      <c r="P336" s="87"/>
      <c r="Q336" s="1"/>
    </row>
    <row r="337" spans="5:16" s="2" customFormat="1" x14ac:dyDescent="0.2">
      <c r="E337" s="86"/>
      <c r="G337" s="3"/>
      <c r="H337" s="751"/>
      <c r="I337" s="3"/>
      <c r="J337" s="3"/>
      <c r="P337" s="3"/>
    </row>
    <row r="338" spans="5:16" s="2" customFormat="1" x14ac:dyDescent="0.2">
      <c r="E338" s="86"/>
      <c r="G338" s="3"/>
      <c r="H338" s="751"/>
      <c r="I338" s="3"/>
      <c r="J338" s="3"/>
      <c r="P338" s="3"/>
    </row>
    <row r="339" spans="5:16" s="2" customFormat="1" x14ac:dyDescent="0.2">
      <c r="E339" s="86"/>
      <c r="G339" s="3"/>
      <c r="H339" s="751"/>
      <c r="I339" s="3"/>
      <c r="J339" s="3"/>
      <c r="P339" s="3"/>
    </row>
    <row r="340" spans="5:16" s="2" customFormat="1" x14ac:dyDescent="0.2">
      <c r="E340" s="86"/>
      <c r="G340" s="3"/>
      <c r="H340" s="751"/>
      <c r="I340" s="3"/>
      <c r="J340" s="3"/>
      <c r="P340" s="3"/>
    </row>
    <row r="341" spans="5:16" s="2" customFormat="1" x14ac:dyDescent="0.2">
      <c r="E341" s="86"/>
      <c r="G341" s="3"/>
      <c r="H341" s="751"/>
      <c r="I341" s="3"/>
      <c r="J341" s="3"/>
      <c r="P341" s="3"/>
    </row>
    <row r="342" spans="5:16" s="2" customFormat="1" x14ac:dyDescent="0.2">
      <c r="E342" s="86"/>
      <c r="G342" s="3"/>
      <c r="H342" s="751"/>
      <c r="I342" s="3"/>
      <c r="J342" s="3"/>
      <c r="P342" s="3"/>
    </row>
    <row r="343" spans="5:16" s="2" customFormat="1" x14ac:dyDescent="0.2">
      <c r="E343" s="86"/>
      <c r="G343" s="3"/>
      <c r="H343" s="751"/>
      <c r="I343" s="3"/>
      <c r="J343" s="3"/>
      <c r="P343" s="3"/>
    </row>
    <row r="344" spans="5:16" s="2" customFormat="1" x14ac:dyDescent="0.2">
      <c r="E344" s="86"/>
      <c r="G344" s="3"/>
      <c r="H344" s="751"/>
      <c r="I344" s="3"/>
      <c r="J344" s="3"/>
      <c r="P344" s="3"/>
    </row>
    <row r="345" spans="5:16" s="2" customFormat="1" x14ac:dyDescent="0.2">
      <c r="E345" s="86"/>
      <c r="G345" s="3"/>
      <c r="H345" s="751"/>
      <c r="I345" s="3"/>
      <c r="J345" s="3"/>
      <c r="P345" s="3"/>
    </row>
    <row r="346" spans="5:16" s="2" customFormat="1" x14ac:dyDescent="0.2">
      <c r="E346" s="86"/>
      <c r="G346" s="3"/>
      <c r="H346" s="751"/>
      <c r="I346" s="3"/>
      <c r="J346" s="3"/>
      <c r="P346" s="3"/>
    </row>
    <row r="347" spans="5:16" s="2" customFormat="1" x14ac:dyDescent="0.2">
      <c r="E347" s="86"/>
      <c r="G347" s="3"/>
      <c r="H347" s="751"/>
      <c r="I347" s="3"/>
      <c r="J347" s="3"/>
      <c r="P347" s="3"/>
    </row>
    <row r="348" spans="5:16" s="2" customFormat="1" x14ac:dyDescent="0.2">
      <c r="E348" s="86"/>
      <c r="G348" s="3"/>
      <c r="H348" s="751"/>
      <c r="I348" s="3"/>
      <c r="J348" s="3"/>
      <c r="P348" s="3"/>
    </row>
    <row r="349" spans="5:16" s="2" customFormat="1" x14ac:dyDescent="0.2">
      <c r="E349" s="86"/>
      <c r="G349" s="3"/>
      <c r="H349" s="751"/>
      <c r="I349" s="3"/>
      <c r="J349" s="3"/>
      <c r="P349" s="3"/>
    </row>
    <row r="350" spans="5:16" s="2" customFormat="1" x14ac:dyDescent="0.2">
      <c r="E350" s="86"/>
      <c r="G350" s="3"/>
      <c r="H350" s="751"/>
      <c r="I350" s="3"/>
      <c r="J350" s="3"/>
      <c r="P350" s="3"/>
    </row>
    <row r="351" spans="5:16" s="2" customFormat="1" x14ac:dyDescent="0.2">
      <c r="E351" s="86"/>
      <c r="G351" s="3"/>
      <c r="H351" s="751"/>
      <c r="I351" s="3"/>
      <c r="J351" s="3"/>
      <c r="P351" s="3"/>
    </row>
    <row r="352" spans="5:16" s="2" customFormat="1" x14ac:dyDescent="0.2">
      <c r="E352" s="86"/>
      <c r="G352" s="3"/>
      <c r="H352" s="751"/>
      <c r="I352" s="3"/>
      <c r="J352" s="3"/>
      <c r="P352" s="3"/>
    </row>
    <row r="353" spans="5:16" s="2" customFormat="1" x14ac:dyDescent="0.2">
      <c r="E353" s="86"/>
      <c r="G353" s="3"/>
      <c r="H353" s="751"/>
      <c r="I353" s="3"/>
      <c r="J353" s="3"/>
      <c r="P353" s="3"/>
    </row>
    <row r="354" spans="5:16" s="2" customFormat="1" x14ac:dyDescent="0.2">
      <c r="E354" s="86"/>
      <c r="G354" s="3"/>
      <c r="H354" s="751"/>
      <c r="I354" s="3"/>
      <c r="J354" s="3"/>
      <c r="P354" s="3"/>
    </row>
    <row r="355" spans="5:16" s="2" customFormat="1" x14ac:dyDescent="0.2">
      <c r="E355" s="86"/>
      <c r="G355" s="3"/>
      <c r="H355" s="751"/>
      <c r="I355" s="3"/>
      <c r="J355" s="3"/>
      <c r="P355" s="3"/>
    </row>
    <row r="356" spans="5:16" s="2" customFormat="1" x14ac:dyDescent="0.2">
      <c r="E356" s="86"/>
      <c r="G356" s="3"/>
      <c r="H356" s="751"/>
      <c r="I356" s="3"/>
      <c r="J356" s="3"/>
      <c r="P356" s="3"/>
    </row>
    <row r="357" spans="5:16" s="2" customFormat="1" x14ac:dyDescent="0.2">
      <c r="E357" s="86"/>
      <c r="G357" s="3"/>
      <c r="H357" s="751"/>
      <c r="I357" s="3"/>
      <c r="J357" s="3"/>
      <c r="P357" s="3"/>
    </row>
    <row r="358" spans="5:16" s="2" customFormat="1" x14ac:dyDescent="0.2">
      <c r="E358" s="86"/>
      <c r="G358" s="3"/>
      <c r="H358" s="751"/>
      <c r="I358" s="3"/>
      <c r="J358" s="3"/>
      <c r="P358" s="3"/>
    </row>
    <row r="359" spans="5:16" s="2" customFormat="1" x14ac:dyDescent="0.2">
      <c r="E359" s="86"/>
      <c r="G359" s="3"/>
      <c r="H359" s="751"/>
      <c r="I359" s="3"/>
      <c r="J359" s="3"/>
      <c r="P359" s="3"/>
    </row>
    <row r="360" spans="5:16" s="2" customFormat="1" x14ac:dyDescent="0.2">
      <c r="E360" s="86"/>
      <c r="G360" s="3"/>
      <c r="H360" s="751"/>
      <c r="I360" s="3"/>
      <c r="J360" s="3"/>
      <c r="P360" s="3"/>
    </row>
    <row r="361" spans="5:16" s="2" customFormat="1" x14ac:dyDescent="0.2">
      <c r="E361" s="86"/>
      <c r="G361" s="3"/>
      <c r="H361" s="751"/>
      <c r="I361" s="3"/>
      <c r="J361" s="3"/>
      <c r="P361" s="3"/>
    </row>
    <row r="362" spans="5:16" s="2" customFormat="1" x14ac:dyDescent="0.2">
      <c r="E362" s="86"/>
      <c r="G362" s="3"/>
      <c r="H362" s="751"/>
      <c r="I362" s="3"/>
      <c r="J362" s="3"/>
      <c r="P362" s="3"/>
    </row>
    <row r="363" spans="5:16" s="2" customFormat="1" x14ac:dyDescent="0.2">
      <c r="E363" s="86"/>
      <c r="G363" s="3"/>
      <c r="H363" s="751"/>
      <c r="I363" s="3"/>
      <c r="J363" s="3"/>
      <c r="P363" s="3"/>
    </row>
    <row r="364" spans="5:16" s="2" customFormat="1" x14ac:dyDescent="0.2">
      <c r="E364" s="86"/>
      <c r="G364" s="3"/>
      <c r="H364" s="751"/>
      <c r="I364" s="3"/>
      <c r="J364" s="3"/>
      <c r="P364" s="3"/>
    </row>
    <row r="365" spans="5:16" s="2" customFormat="1" x14ac:dyDescent="0.2">
      <c r="E365" s="86"/>
      <c r="G365" s="3"/>
      <c r="H365" s="751"/>
      <c r="I365" s="3"/>
      <c r="J365" s="3"/>
      <c r="P365" s="3"/>
    </row>
    <row r="366" spans="5:16" s="2" customFormat="1" x14ac:dyDescent="0.2">
      <c r="E366" s="86"/>
      <c r="G366" s="3"/>
      <c r="H366" s="751"/>
      <c r="I366" s="3"/>
      <c r="J366" s="3"/>
      <c r="P366" s="3"/>
    </row>
    <row r="367" spans="5:16" s="2" customFormat="1" x14ac:dyDescent="0.2">
      <c r="E367" s="86"/>
      <c r="G367" s="3"/>
      <c r="H367" s="751"/>
      <c r="I367" s="3"/>
      <c r="J367" s="3"/>
      <c r="P367" s="3"/>
    </row>
    <row r="368" spans="5:16" s="2" customFormat="1" x14ac:dyDescent="0.2">
      <c r="E368" s="86"/>
      <c r="G368" s="3"/>
      <c r="H368" s="751"/>
      <c r="I368" s="3"/>
      <c r="J368" s="3"/>
      <c r="P368" s="3"/>
    </row>
    <row r="369" spans="5:16" s="2" customFormat="1" x14ac:dyDescent="0.2">
      <c r="E369" s="86"/>
      <c r="G369" s="3"/>
      <c r="H369" s="751"/>
      <c r="I369" s="3"/>
      <c r="J369" s="3"/>
      <c r="P369" s="3"/>
    </row>
    <row r="370" spans="5:16" s="2" customFormat="1" x14ac:dyDescent="0.2">
      <c r="E370" s="86"/>
      <c r="G370" s="3"/>
      <c r="H370" s="751"/>
      <c r="I370" s="3"/>
      <c r="J370" s="3"/>
      <c r="P370" s="3"/>
    </row>
    <row r="371" spans="5:16" s="2" customFormat="1" x14ac:dyDescent="0.2">
      <c r="E371" s="86"/>
      <c r="G371" s="3"/>
      <c r="H371" s="751"/>
      <c r="I371" s="3"/>
      <c r="J371" s="3"/>
      <c r="P371" s="3"/>
    </row>
    <row r="372" spans="5:16" s="2" customFormat="1" x14ac:dyDescent="0.2">
      <c r="E372" s="86"/>
      <c r="G372" s="3"/>
      <c r="H372" s="751"/>
      <c r="I372" s="3"/>
      <c r="J372" s="3"/>
      <c r="P372" s="3"/>
    </row>
    <row r="373" spans="5:16" s="2" customFormat="1" x14ac:dyDescent="0.2">
      <c r="E373" s="86"/>
      <c r="G373" s="3"/>
      <c r="H373" s="751"/>
      <c r="I373" s="3"/>
      <c r="J373" s="3"/>
      <c r="P373" s="3"/>
    </row>
    <row r="374" spans="5:16" s="2" customFormat="1" x14ac:dyDescent="0.2">
      <c r="E374" s="86"/>
      <c r="G374" s="3"/>
      <c r="H374" s="751"/>
      <c r="I374" s="3"/>
      <c r="J374" s="3"/>
      <c r="P374" s="3"/>
    </row>
    <row r="375" spans="5:16" s="2" customFormat="1" x14ac:dyDescent="0.2">
      <c r="E375" s="86"/>
      <c r="G375" s="3"/>
      <c r="H375" s="751"/>
      <c r="I375" s="3"/>
      <c r="J375" s="3"/>
      <c r="P375" s="3"/>
    </row>
    <row r="376" spans="5:16" s="2" customFormat="1" x14ac:dyDescent="0.2">
      <c r="E376" s="86"/>
      <c r="G376" s="3"/>
      <c r="H376" s="751"/>
      <c r="I376" s="3"/>
      <c r="J376" s="3"/>
      <c r="P376" s="3"/>
    </row>
    <row r="377" spans="5:16" s="2" customFormat="1" x14ac:dyDescent="0.2">
      <c r="E377" s="86"/>
      <c r="G377" s="3"/>
      <c r="H377" s="751"/>
      <c r="I377" s="3"/>
      <c r="J377" s="3"/>
      <c r="P377" s="3"/>
    </row>
    <row r="378" spans="5:16" s="2" customFormat="1" x14ac:dyDescent="0.2">
      <c r="E378" s="86"/>
      <c r="G378" s="3"/>
      <c r="H378" s="751"/>
      <c r="I378" s="3"/>
      <c r="J378" s="3"/>
      <c r="P378" s="3"/>
    </row>
    <row r="379" spans="5:16" s="2" customFormat="1" x14ac:dyDescent="0.2">
      <c r="E379" s="86"/>
      <c r="G379" s="3"/>
      <c r="H379" s="751"/>
      <c r="I379" s="3"/>
      <c r="J379" s="3"/>
      <c r="P379" s="3"/>
    </row>
    <row r="380" spans="5:16" s="2" customFormat="1" x14ac:dyDescent="0.2">
      <c r="E380" s="86"/>
      <c r="G380" s="3"/>
      <c r="H380" s="751"/>
      <c r="I380" s="3"/>
      <c r="J380" s="3"/>
      <c r="P380" s="3"/>
    </row>
    <row r="381" spans="5:16" s="2" customFormat="1" x14ac:dyDescent="0.2">
      <c r="E381" s="86"/>
      <c r="G381" s="3"/>
      <c r="H381" s="751"/>
      <c r="I381" s="3"/>
      <c r="J381" s="3"/>
      <c r="P381" s="3"/>
    </row>
    <row r="382" spans="5:16" s="2" customFormat="1" x14ac:dyDescent="0.2">
      <c r="E382" s="86"/>
      <c r="G382" s="3"/>
      <c r="H382" s="751"/>
      <c r="I382" s="3"/>
      <c r="J382" s="3"/>
      <c r="P382" s="3"/>
    </row>
    <row r="383" spans="5:16" s="2" customFormat="1" x14ac:dyDescent="0.2">
      <c r="E383" s="86"/>
      <c r="G383" s="3"/>
      <c r="H383" s="751"/>
      <c r="I383" s="3"/>
      <c r="J383" s="3"/>
      <c r="P383" s="3"/>
    </row>
    <row r="384" spans="5:16" s="2" customFormat="1" x14ac:dyDescent="0.2">
      <c r="E384" s="86"/>
      <c r="G384" s="3"/>
      <c r="H384" s="751"/>
      <c r="I384" s="3"/>
      <c r="J384" s="3"/>
      <c r="P384" s="3"/>
    </row>
    <row r="385" spans="5:16" s="2" customFormat="1" x14ac:dyDescent="0.2">
      <c r="E385" s="86"/>
      <c r="G385" s="3"/>
      <c r="H385" s="751"/>
      <c r="I385" s="3"/>
      <c r="J385" s="3"/>
      <c r="P385" s="3"/>
    </row>
    <row r="386" spans="5:16" s="2" customFormat="1" x14ac:dyDescent="0.2">
      <c r="E386" s="86"/>
      <c r="G386" s="3"/>
      <c r="H386" s="751"/>
      <c r="I386" s="3"/>
      <c r="J386" s="3"/>
      <c r="P386" s="3"/>
    </row>
    <row r="387" spans="5:16" s="2" customFormat="1" x14ac:dyDescent="0.2">
      <c r="E387" s="86"/>
      <c r="G387" s="3"/>
      <c r="H387" s="751"/>
      <c r="I387" s="3"/>
      <c r="J387" s="3"/>
      <c r="P387" s="3"/>
    </row>
    <row r="388" spans="5:16" s="2" customFormat="1" x14ac:dyDescent="0.2">
      <c r="E388" s="86"/>
      <c r="G388" s="3"/>
      <c r="H388" s="751"/>
      <c r="I388" s="3"/>
      <c r="J388" s="3"/>
      <c r="P388" s="3"/>
    </row>
    <row r="389" spans="5:16" s="2" customFormat="1" x14ac:dyDescent="0.2">
      <c r="E389" s="86"/>
      <c r="G389" s="3"/>
      <c r="H389" s="751"/>
      <c r="I389" s="3"/>
      <c r="J389" s="3"/>
      <c r="P389" s="3"/>
    </row>
    <row r="390" spans="5:16" s="2" customFormat="1" x14ac:dyDescent="0.2">
      <c r="E390" s="86"/>
      <c r="G390" s="3"/>
      <c r="H390" s="751"/>
      <c r="I390" s="3"/>
      <c r="J390" s="3"/>
      <c r="P390" s="3"/>
    </row>
    <row r="391" spans="5:16" s="2" customFormat="1" x14ac:dyDescent="0.2">
      <c r="E391" s="86"/>
      <c r="G391" s="3"/>
      <c r="H391" s="751"/>
      <c r="I391" s="3"/>
      <c r="J391" s="3"/>
      <c r="P391" s="3"/>
    </row>
    <row r="392" spans="5:16" s="2" customFormat="1" x14ac:dyDescent="0.2">
      <c r="E392" s="86"/>
      <c r="G392" s="3"/>
      <c r="H392" s="751"/>
      <c r="I392" s="3"/>
      <c r="J392" s="3"/>
      <c r="P392" s="3"/>
    </row>
    <row r="393" spans="5:16" s="2" customFormat="1" x14ac:dyDescent="0.2">
      <c r="E393" s="86"/>
      <c r="G393" s="3"/>
      <c r="H393" s="751"/>
      <c r="I393" s="3"/>
      <c r="J393" s="3"/>
      <c r="P393" s="3"/>
    </row>
    <row r="394" spans="5:16" s="2" customFormat="1" x14ac:dyDescent="0.2">
      <c r="E394" s="86"/>
      <c r="G394" s="3"/>
      <c r="H394" s="751"/>
      <c r="I394" s="3"/>
      <c r="J394" s="3"/>
      <c r="P394" s="3"/>
    </row>
    <row r="395" spans="5:16" s="2" customFormat="1" x14ac:dyDescent="0.2">
      <c r="E395" s="86"/>
      <c r="G395" s="3"/>
      <c r="H395" s="751"/>
      <c r="I395" s="3"/>
      <c r="J395" s="3"/>
      <c r="P395" s="3"/>
    </row>
    <row r="396" spans="5:16" s="2" customFormat="1" x14ac:dyDescent="0.2">
      <c r="E396" s="86"/>
      <c r="G396" s="3"/>
      <c r="H396" s="751"/>
      <c r="I396" s="3"/>
      <c r="J396" s="3"/>
      <c r="P396" s="3"/>
    </row>
    <row r="397" spans="5:16" s="2" customFormat="1" x14ac:dyDescent="0.2">
      <c r="E397" s="86"/>
      <c r="G397" s="3"/>
      <c r="H397" s="751"/>
      <c r="I397" s="3"/>
      <c r="J397" s="3"/>
      <c r="P397" s="3"/>
    </row>
    <row r="398" spans="5:16" s="2" customFormat="1" x14ac:dyDescent="0.2">
      <c r="E398" s="86"/>
      <c r="G398" s="3"/>
      <c r="H398" s="751"/>
      <c r="I398" s="3"/>
      <c r="J398" s="3"/>
      <c r="P398" s="3"/>
    </row>
    <row r="399" spans="5:16" s="2" customFormat="1" x14ac:dyDescent="0.2">
      <c r="E399" s="86"/>
      <c r="G399" s="3"/>
      <c r="H399" s="751"/>
      <c r="I399" s="3"/>
      <c r="J399" s="3"/>
      <c r="P399" s="3"/>
    </row>
    <row r="400" spans="5:16" s="2" customFormat="1" x14ac:dyDescent="0.2">
      <c r="E400" s="86"/>
      <c r="G400" s="3"/>
      <c r="H400" s="751"/>
      <c r="I400" s="3"/>
      <c r="J400" s="3"/>
      <c r="P400" s="3"/>
    </row>
    <row r="401" spans="5:16" s="2" customFormat="1" x14ac:dyDescent="0.2">
      <c r="E401" s="86"/>
      <c r="G401" s="3"/>
      <c r="H401" s="751"/>
      <c r="I401" s="3"/>
      <c r="J401" s="3"/>
      <c r="P401" s="3"/>
    </row>
    <row r="402" spans="5:16" s="2" customFormat="1" x14ac:dyDescent="0.2">
      <c r="E402" s="86"/>
      <c r="G402" s="3"/>
      <c r="H402" s="751"/>
      <c r="I402" s="3"/>
      <c r="J402" s="3"/>
      <c r="P402" s="3"/>
    </row>
    <row r="403" spans="5:16" s="2" customFormat="1" x14ac:dyDescent="0.2">
      <c r="E403" s="86"/>
      <c r="G403" s="3"/>
      <c r="H403" s="751"/>
      <c r="I403" s="3"/>
      <c r="J403" s="3"/>
      <c r="P403" s="3"/>
    </row>
    <row r="404" spans="5:16" s="2" customFormat="1" x14ac:dyDescent="0.2">
      <c r="E404" s="86"/>
      <c r="G404" s="3"/>
      <c r="H404" s="751"/>
      <c r="I404" s="3"/>
      <c r="J404" s="3"/>
      <c r="P404" s="3"/>
    </row>
    <row r="405" spans="5:16" s="2" customFormat="1" x14ac:dyDescent="0.2">
      <c r="E405" s="86"/>
      <c r="G405" s="3"/>
      <c r="H405" s="751"/>
      <c r="I405" s="3"/>
      <c r="J405" s="3"/>
      <c r="P405" s="3"/>
    </row>
    <row r="406" spans="5:16" s="2" customFormat="1" x14ac:dyDescent="0.2">
      <c r="E406" s="86"/>
      <c r="G406" s="3"/>
      <c r="H406" s="751"/>
      <c r="I406" s="3"/>
      <c r="J406" s="3"/>
      <c r="P406" s="3"/>
    </row>
    <row r="407" spans="5:16" s="2" customFormat="1" x14ac:dyDescent="0.2">
      <c r="E407" s="86"/>
      <c r="G407" s="3"/>
      <c r="H407" s="751"/>
      <c r="I407" s="3"/>
      <c r="J407" s="3"/>
      <c r="P407" s="3"/>
    </row>
    <row r="408" spans="5:16" s="2" customFormat="1" x14ac:dyDescent="0.2">
      <c r="E408" s="86"/>
      <c r="G408" s="3"/>
      <c r="H408" s="751"/>
      <c r="I408" s="3"/>
      <c r="J408" s="3"/>
      <c r="P408" s="3"/>
    </row>
    <row r="409" spans="5:16" s="2" customFormat="1" x14ac:dyDescent="0.2">
      <c r="E409" s="86"/>
      <c r="G409" s="3"/>
      <c r="H409" s="751"/>
      <c r="I409" s="3"/>
      <c r="J409" s="3"/>
      <c r="P409" s="3"/>
    </row>
    <row r="410" spans="5:16" s="2" customFormat="1" x14ac:dyDescent="0.2">
      <c r="E410" s="86"/>
      <c r="G410" s="3"/>
      <c r="H410" s="751"/>
      <c r="I410" s="3"/>
      <c r="J410" s="3"/>
      <c r="P410" s="3"/>
    </row>
    <row r="411" spans="5:16" s="2" customFormat="1" x14ac:dyDescent="0.2">
      <c r="E411" s="86"/>
      <c r="G411" s="3"/>
      <c r="H411" s="751"/>
      <c r="I411" s="3"/>
      <c r="J411" s="3"/>
      <c r="P411" s="3"/>
    </row>
    <row r="412" spans="5:16" s="2" customFormat="1" x14ac:dyDescent="0.2">
      <c r="E412" s="86"/>
      <c r="G412" s="3"/>
      <c r="H412" s="751"/>
      <c r="I412" s="3"/>
      <c r="J412" s="3"/>
      <c r="P412" s="3"/>
    </row>
    <row r="413" spans="5:16" s="2" customFormat="1" x14ac:dyDescent="0.2">
      <c r="E413" s="86"/>
      <c r="G413" s="3"/>
      <c r="H413" s="751"/>
      <c r="I413" s="3"/>
      <c r="J413" s="3"/>
      <c r="P413" s="3"/>
    </row>
    <row r="414" spans="5:16" s="2" customFormat="1" x14ac:dyDescent="0.2">
      <c r="E414" s="86"/>
      <c r="G414" s="3"/>
      <c r="H414" s="751"/>
      <c r="I414" s="3"/>
      <c r="J414" s="3"/>
      <c r="P414" s="3"/>
    </row>
    <row r="415" spans="5:16" s="2" customFormat="1" x14ac:dyDescent="0.2">
      <c r="E415" s="86"/>
      <c r="G415" s="3"/>
      <c r="H415" s="751"/>
      <c r="I415" s="3"/>
      <c r="J415" s="3"/>
      <c r="P415" s="3"/>
    </row>
    <row r="416" spans="5:16" s="2" customFormat="1" x14ac:dyDescent="0.2">
      <c r="E416" s="86"/>
      <c r="G416" s="3"/>
      <c r="H416" s="751"/>
      <c r="I416" s="3"/>
      <c r="J416" s="3"/>
      <c r="P416" s="3"/>
    </row>
    <row r="417" spans="5:16" s="2" customFormat="1" x14ac:dyDescent="0.2">
      <c r="E417" s="86"/>
      <c r="G417" s="3"/>
      <c r="H417" s="751"/>
      <c r="I417" s="3"/>
      <c r="J417" s="3"/>
      <c r="P417" s="3"/>
    </row>
    <row r="418" spans="5:16" s="2" customFormat="1" x14ac:dyDescent="0.2">
      <c r="E418" s="86"/>
      <c r="G418" s="3"/>
      <c r="H418" s="751"/>
      <c r="I418" s="3"/>
      <c r="J418" s="3"/>
      <c r="P418" s="3"/>
    </row>
    <row r="419" spans="5:16" s="2" customFormat="1" x14ac:dyDescent="0.2">
      <c r="E419" s="86"/>
      <c r="G419" s="3"/>
      <c r="H419" s="751"/>
      <c r="I419" s="3"/>
      <c r="J419" s="3"/>
      <c r="P419" s="3"/>
    </row>
    <row r="420" spans="5:16" s="2" customFormat="1" x14ac:dyDescent="0.2">
      <c r="E420" s="86"/>
      <c r="G420" s="3"/>
      <c r="H420" s="751"/>
      <c r="I420" s="3"/>
      <c r="J420" s="3"/>
      <c r="P420" s="3"/>
    </row>
    <row r="421" spans="5:16" s="2" customFormat="1" x14ac:dyDescent="0.2">
      <c r="E421" s="86"/>
      <c r="G421" s="3"/>
      <c r="H421" s="751"/>
      <c r="I421" s="3"/>
      <c r="J421" s="3"/>
      <c r="P421" s="3"/>
    </row>
    <row r="422" spans="5:16" s="2" customFormat="1" x14ac:dyDescent="0.2">
      <c r="E422" s="86"/>
      <c r="G422" s="3"/>
      <c r="H422" s="751"/>
      <c r="I422" s="3"/>
      <c r="J422" s="3"/>
      <c r="P422" s="3"/>
    </row>
    <row r="423" spans="5:16" s="2" customFormat="1" x14ac:dyDescent="0.2">
      <c r="E423" s="86"/>
      <c r="G423" s="3"/>
      <c r="H423" s="751"/>
      <c r="I423" s="3"/>
      <c r="J423" s="3"/>
      <c r="P423" s="3"/>
    </row>
    <row r="424" spans="5:16" s="2" customFormat="1" x14ac:dyDescent="0.2">
      <c r="E424" s="86"/>
      <c r="G424" s="3"/>
      <c r="H424" s="751"/>
      <c r="I424" s="3"/>
      <c r="J424" s="3"/>
      <c r="P424" s="3"/>
    </row>
    <row r="425" spans="5:16" s="2" customFormat="1" x14ac:dyDescent="0.2">
      <c r="E425" s="86"/>
      <c r="G425" s="3"/>
      <c r="H425" s="751"/>
      <c r="I425" s="3"/>
      <c r="J425" s="3"/>
      <c r="P425" s="3"/>
    </row>
    <row r="426" spans="5:16" s="2" customFormat="1" x14ac:dyDescent="0.2">
      <c r="E426" s="86"/>
      <c r="G426" s="3"/>
      <c r="H426" s="751"/>
      <c r="I426" s="3"/>
      <c r="J426" s="3"/>
      <c r="P426" s="3"/>
    </row>
    <row r="427" spans="5:16" s="2" customFormat="1" x14ac:dyDescent="0.2">
      <c r="E427" s="86"/>
      <c r="G427" s="3"/>
      <c r="H427" s="751"/>
      <c r="I427" s="3"/>
      <c r="J427" s="3"/>
      <c r="P427" s="3"/>
    </row>
    <row r="428" spans="5:16" s="2" customFormat="1" x14ac:dyDescent="0.2">
      <c r="E428" s="86"/>
      <c r="G428" s="3"/>
      <c r="H428" s="751"/>
      <c r="I428" s="3"/>
      <c r="J428" s="3"/>
      <c r="P428" s="3"/>
    </row>
    <row r="429" spans="5:16" s="2" customFormat="1" x14ac:dyDescent="0.2">
      <c r="E429" s="86"/>
      <c r="G429" s="3"/>
      <c r="H429" s="751"/>
      <c r="I429" s="3"/>
      <c r="J429" s="3"/>
      <c r="P429" s="3"/>
    </row>
    <row r="430" spans="5:16" s="2" customFormat="1" x14ac:dyDescent="0.2">
      <c r="E430" s="86"/>
      <c r="G430" s="3"/>
      <c r="H430" s="751"/>
      <c r="I430" s="3"/>
      <c r="J430" s="3"/>
      <c r="P430" s="3"/>
    </row>
    <row r="431" spans="5:16" s="2" customFormat="1" x14ac:dyDescent="0.2">
      <c r="E431" s="86"/>
      <c r="G431" s="3"/>
      <c r="H431" s="751"/>
      <c r="I431" s="3"/>
      <c r="J431" s="3"/>
      <c r="P431" s="3"/>
    </row>
    <row r="432" spans="5:16" s="2" customFormat="1" x14ac:dyDescent="0.2">
      <c r="E432" s="86"/>
      <c r="G432" s="3"/>
      <c r="H432" s="751"/>
      <c r="I432" s="3"/>
      <c r="J432" s="3"/>
      <c r="P432" s="3"/>
    </row>
    <row r="433" spans="5:16" s="2" customFormat="1" x14ac:dyDescent="0.2">
      <c r="E433" s="86"/>
      <c r="G433" s="3"/>
      <c r="H433" s="751"/>
      <c r="I433" s="3"/>
      <c r="J433" s="3"/>
      <c r="P433" s="3"/>
    </row>
    <row r="434" spans="5:16" s="2" customFormat="1" x14ac:dyDescent="0.2">
      <c r="E434" s="86"/>
      <c r="G434" s="3"/>
      <c r="H434" s="751"/>
      <c r="I434" s="3"/>
      <c r="J434" s="3"/>
      <c r="P434" s="3"/>
    </row>
    <row r="435" spans="5:16" s="2" customFormat="1" x14ac:dyDescent="0.2">
      <c r="E435" s="86"/>
      <c r="G435" s="3"/>
      <c r="H435" s="751"/>
      <c r="I435" s="3"/>
      <c r="J435" s="3"/>
      <c r="P435" s="3"/>
    </row>
    <row r="436" spans="5:16" s="2" customFormat="1" x14ac:dyDescent="0.2">
      <c r="E436" s="86"/>
      <c r="G436" s="3"/>
      <c r="H436" s="751"/>
      <c r="I436" s="3"/>
      <c r="J436" s="3"/>
      <c r="P436" s="3"/>
    </row>
    <row r="437" spans="5:16" s="2" customFormat="1" x14ac:dyDescent="0.2">
      <c r="E437" s="86"/>
      <c r="G437" s="3"/>
      <c r="H437" s="751"/>
      <c r="I437" s="3"/>
      <c r="J437" s="3"/>
      <c r="P437" s="3"/>
    </row>
    <row r="438" spans="5:16" s="2" customFormat="1" x14ac:dyDescent="0.2">
      <c r="E438" s="86"/>
      <c r="G438" s="3"/>
      <c r="H438" s="751"/>
      <c r="I438" s="3"/>
      <c r="J438" s="3"/>
      <c r="P438" s="3"/>
    </row>
    <row r="439" spans="5:16" s="2" customFormat="1" x14ac:dyDescent="0.2">
      <c r="E439" s="86"/>
      <c r="G439" s="3"/>
      <c r="H439" s="751"/>
      <c r="I439" s="3"/>
      <c r="J439" s="3"/>
      <c r="P439" s="3"/>
    </row>
    <row r="440" spans="5:16" s="2" customFormat="1" x14ac:dyDescent="0.2">
      <c r="E440" s="86"/>
      <c r="G440" s="3"/>
      <c r="H440" s="751"/>
      <c r="I440" s="3"/>
      <c r="J440" s="3"/>
      <c r="P440" s="3"/>
    </row>
    <row r="441" spans="5:16" s="2" customFormat="1" x14ac:dyDescent="0.2">
      <c r="E441" s="86"/>
      <c r="G441" s="3"/>
      <c r="H441" s="751"/>
      <c r="I441" s="3"/>
      <c r="J441" s="3"/>
      <c r="P441" s="3"/>
    </row>
    <row r="442" spans="5:16" s="2" customFormat="1" x14ac:dyDescent="0.2">
      <c r="E442" s="86"/>
      <c r="G442" s="3"/>
      <c r="H442" s="751"/>
      <c r="I442" s="3"/>
      <c r="J442" s="3"/>
      <c r="P442" s="3"/>
    </row>
    <row r="443" spans="5:16" s="2" customFormat="1" x14ac:dyDescent="0.2">
      <c r="E443" s="86"/>
      <c r="G443" s="3"/>
      <c r="H443" s="751"/>
      <c r="I443" s="3"/>
      <c r="J443" s="3"/>
      <c r="P443" s="3"/>
    </row>
    <row r="444" spans="5:16" s="2" customFormat="1" x14ac:dyDescent="0.2">
      <c r="E444" s="86"/>
      <c r="G444" s="3"/>
      <c r="H444" s="751"/>
      <c r="I444" s="3"/>
      <c r="J444" s="3"/>
      <c r="P444" s="3"/>
    </row>
    <row r="445" spans="5:16" s="2" customFormat="1" x14ac:dyDescent="0.2">
      <c r="E445" s="86"/>
      <c r="G445" s="3"/>
      <c r="H445" s="751"/>
      <c r="I445" s="3"/>
      <c r="J445" s="3"/>
      <c r="P445" s="3"/>
    </row>
    <row r="446" spans="5:16" s="2" customFormat="1" x14ac:dyDescent="0.2">
      <c r="E446" s="86"/>
      <c r="G446" s="3"/>
      <c r="H446" s="751"/>
      <c r="I446" s="3"/>
      <c r="J446" s="3"/>
      <c r="P446" s="3"/>
    </row>
    <row r="447" spans="5:16" s="2" customFormat="1" x14ac:dyDescent="0.2">
      <c r="E447" s="86"/>
      <c r="G447" s="3"/>
      <c r="H447" s="751"/>
      <c r="I447" s="3"/>
      <c r="J447" s="3"/>
      <c r="P447" s="3"/>
    </row>
    <row r="448" spans="5:16" s="2" customFormat="1" x14ac:dyDescent="0.2">
      <c r="E448" s="86"/>
      <c r="G448" s="3"/>
      <c r="H448" s="751"/>
      <c r="I448" s="3"/>
      <c r="J448" s="3"/>
      <c r="P448" s="3"/>
    </row>
    <row r="449" spans="5:16" s="2" customFormat="1" x14ac:dyDescent="0.2">
      <c r="E449" s="86"/>
      <c r="G449" s="3"/>
      <c r="H449" s="751"/>
      <c r="I449" s="3"/>
      <c r="J449" s="3"/>
      <c r="P449" s="3"/>
    </row>
    <row r="450" spans="5:16" s="2" customFormat="1" x14ac:dyDescent="0.2">
      <c r="E450" s="86"/>
      <c r="G450" s="3"/>
      <c r="H450" s="751"/>
      <c r="I450" s="3"/>
      <c r="J450" s="3"/>
      <c r="P450" s="3"/>
    </row>
    <row r="451" spans="5:16" s="2" customFormat="1" x14ac:dyDescent="0.2">
      <c r="E451" s="86"/>
      <c r="G451" s="3"/>
      <c r="H451" s="751"/>
      <c r="I451" s="3"/>
      <c r="J451" s="3"/>
      <c r="P451" s="3"/>
    </row>
    <row r="452" spans="5:16" s="2" customFormat="1" x14ac:dyDescent="0.2">
      <c r="E452" s="86"/>
      <c r="G452" s="3"/>
      <c r="H452" s="751"/>
      <c r="I452" s="3"/>
      <c r="J452" s="3"/>
      <c r="P452" s="3"/>
    </row>
    <row r="453" spans="5:16" s="2" customFormat="1" x14ac:dyDescent="0.2">
      <c r="E453" s="86"/>
      <c r="G453" s="3"/>
      <c r="H453" s="751"/>
      <c r="I453" s="3"/>
      <c r="J453" s="3"/>
      <c r="P453" s="3"/>
    </row>
    <row r="454" spans="5:16" s="2" customFormat="1" x14ac:dyDescent="0.2">
      <c r="E454" s="86"/>
      <c r="G454" s="3"/>
      <c r="H454" s="751"/>
      <c r="I454" s="3"/>
      <c r="J454" s="3"/>
      <c r="P454" s="3"/>
    </row>
    <row r="455" spans="5:16" s="2" customFormat="1" x14ac:dyDescent="0.2">
      <c r="E455" s="86"/>
      <c r="G455" s="3"/>
      <c r="H455" s="751"/>
      <c r="I455" s="3"/>
      <c r="J455" s="3"/>
      <c r="P455" s="3"/>
    </row>
    <row r="456" spans="5:16" s="2" customFormat="1" x14ac:dyDescent="0.2">
      <c r="E456" s="86"/>
      <c r="G456" s="3"/>
      <c r="H456" s="751"/>
      <c r="I456" s="3"/>
      <c r="J456" s="3"/>
      <c r="P456" s="3"/>
    </row>
    <row r="457" spans="5:16" s="2" customFormat="1" x14ac:dyDescent="0.2">
      <c r="E457" s="86"/>
      <c r="G457" s="3"/>
      <c r="H457" s="751"/>
      <c r="I457" s="3"/>
      <c r="J457" s="3"/>
      <c r="P457" s="3"/>
    </row>
    <row r="458" spans="5:16" s="2" customFormat="1" x14ac:dyDescent="0.2">
      <c r="E458" s="86"/>
      <c r="G458" s="3"/>
      <c r="H458" s="751"/>
      <c r="I458" s="3"/>
      <c r="J458" s="3"/>
      <c r="P458" s="3"/>
    </row>
    <row r="459" spans="5:16" s="2" customFormat="1" x14ac:dyDescent="0.2">
      <c r="E459" s="86"/>
      <c r="G459" s="3"/>
      <c r="H459" s="751"/>
      <c r="I459" s="3"/>
      <c r="J459" s="3"/>
      <c r="P459" s="3"/>
    </row>
    <row r="460" spans="5:16" s="2" customFormat="1" x14ac:dyDescent="0.2">
      <c r="E460" s="86"/>
      <c r="G460" s="3"/>
      <c r="H460" s="751"/>
      <c r="I460" s="3"/>
      <c r="J460" s="3"/>
      <c r="P460" s="3"/>
    </row>
    <row r="461" spans="5:16" s="2" customFormat="1" x14ac:dyDescent="0.2">
      <c r="E461" s="86"/>
      <c r="G461" s="3"/>
      <c r="H461" s="751"/>
      <c r="I461" s="3"/>
      <c r="J461" s="3"/>
      <c r="P461" s="3"/>
    </row>
    <row r="462" spans="5:16" s="2" customFormat="1" x14ac:dyDescent="0.2">
      <c r="E462" s="86"/>
      <c r="G462" s="3"/>
      <c r="H462" s="751"/>
      <c r="I462" s="3"/>
      <c r="J462" s="3"/>
      <c r="P462" s="3"/>
    </row>
    <row r="463" spans="5:16" s="2" customFormat="1" x14ac:dyDescent="0.2">
      <c r="E463" s="86"/>
      <c r="G463" s="3"/>
      <c r="H463" s="751"/>
      <c r="I463" s="3"/>
      <c r="J463" s="3"/>
      <c r="P463" s="3"/>
    </row>
    <row r="464" spans="5:16" s="2" customFormat="1" x14ac:dyDescent="0.2">
      <c r="E464" s="86"/>
      <c r="G464" s="3"/>
      <c r="H464" s="751"/>
      <c r="I464" s="3"/>
      <c r="J464" s="3"/>
      <c r="P464" s="3"/>
    </row>
    <row r="465" spans="5:16" s="2" customFormat="1" x14ac:dyDescent="0.2">
      <c r="E465" s="86"/>
      <c r="G465" s="3"/>
      <c r="H465" s="751"/>
      <c r="I465" s="3"/>
      <c r="J465" s="3"/>
      <c r="P465" s="3"/>
    </row>
    <row r="466" spans="5:16" s="2" customFormat="1" x14ac:dyDescent="0.2">
      <c r="E466" s="86"/>
      <c r="G466" s="3"/>
      <c r="H466" s="751"/>
      <c r="I466" s="3"/>
      <c r="J466" s="3"/>
      <c r="P466" s="3"/>
    </row>
    <row r="467" spans="5:16" s="2" customFormat="1" x14ac:dyDescent="0.2">
      <c r="E467" s="86"/>
      <c r="G467" s="3"/>
      <c r="H467" s="751"/>
      <c r="I467" s="3"/>
      <c r="J467" s="3"/>
      <c r="P467" s="3"/>
    </row>
    <row r="468" spans="5:16" s="2" customFormat="1" x14ac:dyDescent="0.2">
      <c r="E468" s="86"/>
      <c r="G468" s="3"/>
      <c r="H468" s="751"/>
      <c r="I468" s="3"/>
      <c r="J468" s="3"/>
      <c r="P468" s="3"/>
    </row>
    <row r="469" spans="5:16" s="2" customFormat="1" x14ac:dyDescent="0.2">
      <c r="E469" s="86"/>
      <c r="G469" s="3"/>
      <c r="H469" s="751"/>
      <c r="I469" s="3"/>
      <c r="J469" s="3"/>
      <c r="P469" s="3"/>
    </row>
    <row r="470" spans="5:16" s="2" customFormat="1" x14ac:dyDescent="0.2">
      <c r="E470" s="86"/>
      <c r="G470" s="3"/>
      <c r="H470" s="751"/>
      <c r="I470" s="3"/>
      <c r="J470" s="3"/>
      <c r="P470" s="3"/>
    </row>
    <row r="471" spans="5:16" s="2" customFormat="1" x14ac:dyDescent="0.2">
      <c r="E471" s="86"/>
      <c r="G471" s="3"/>
      <c r="H471" s="751"/>
      <c r="I471" s="3"/>
      <c r="J471" s="3"/>
      <c r="P471" s="3"/>
    </row>
    <row r="472" spans="5:16" s="2" customFormat="1" x14ac:dyDescent="0.2">
      <c r="E472" s="86"/>
      <c r="G472" s="3"/>
      <c r="H472" s="751"/>
      <c r="I472" s="3"/>
      <c r="J472" s="3"/>
      <c r="P472" s="3"/>
    </row>
    <row r="473" spans="5:16" s="2" customFormat="1" x14ac:dyDescent="0.2">
      <c r="E473" s="86"/>
      <c r="G473" s="3"/>
      <c r="H473" s="751"/>
      <c r="I473" s="3"/>
      <c r="J473" s="3"/>
      <c r="P473" s="3"/>
    </row>
    <row r="474" spans="5:16" s="2" customFormat="1" x14ac:dyDescent="0.2">
      <c r="E474" s="86"/>
      <c r="G474" s="3"/>
      <c r="H474" s="751"/>
      <c r="I474" s="3"/>
      <c r="J474" s="3"/>
      <c r="P474" s="3"/>
    </row>
    <row r="475" spans="5:16" s="2" customFormat="1" x14ac:dyDescent="0.2">
      <c r="E475" s="86"/>
      <c r="G475" s="3"/>
      <c r="H475" s="751"/>
      <c r="I475" s="3"/>
      <c r="J475" s="3"/>
      <c r="P475" s="3"/>
    </row>
    <row r="476" spans="5:16" s="2" customFormat="1" x14ac:dyDescent="0.2">
      <c r="E476" s="86"/>
      <c r="G476" s="3"/>
      <c r="H476" s="751"/>
      <c r="I476" s="3"/>
      <c r="J476" s="3"/>
      <c r="P476" s="3"/>
    </row>
    <row r="477" spans="5:16" s="2" customFormat="1" x14ac:dyDescent="0.2">
      <c r="E477" s="86"/>
      <c r="G477" s="3"/>
      <c r="H477" s="751"/>
      <c r="I477" s="3"/>
      <c r="J477" s="3"/>
      <c r="P477" s="3"/>
    </row>
  </sheetData>
  <autoFilter ref="A14:O319"/>
  <sortState ref="A17:P318">
    <sortCondition ref="G17:G318"/>
    <sortCondition ref="E17:E318"/>
  </sortState>
  <pageMargins left="0.45" right="0.45" top="0.75" bottom="0.5" header="0.3" footer="0.25"/>
  <pageSetup scale="85" fitToHeight="4" orientation="landscape" r:id="rId1"/>
  <headerFooter>
    <oddHeader>&amp;L&amp;"Arial,Bold"FY2016 data for FY2017&amp;C&amp;"Arial,Bold"&amp;12FY2017 Cost Containment
&amp;10secs. 37 and 38, No. 46, 2015&amp;R&amp;"Arial,Bold"Sorted by SU,
then district</oddHeader>
    <oddFooter>&amp;L&amp;8AOE/School Finance/bcj  14Jul15&amp;C&amp;"Arial,Bold"Page &amp;P of &amp;N&amp;R&amp;8&amp;Z
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8"/>
  <sheetViews>
    <sheetView zoomScale="85" zoomScaleNormal="85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N21" sqref="N21"/>
    </sheetView>
  </sheetViews>
  <sheetFormatPr defaultRowHeight="12.75" x14ac:dyDescent="0.2"/>
  <cols>
    <col min="1" max="1" width="6.5703125" customWidth="1"/>
    <col min="3" max="3" width="11.28515625" customWidth="1"/>
    <col min="4" max="4" width="3.42578125" customWidth="1"/>
    <col min="5" max="5" width="9.140625" customWidth="1"/>
    <col min="6" max="6" width="9.5703125" customWidth="1"/>
    <col min="7" max="7" width="4.7109375" customWidth="1"/>
    <col min="8" max="8" width="1.7109375" customWidth="1"/>
    <col min="9" max="9" width="13.7109375" bestFit="1" customWidth="1"/>
    <col min="10" max="14" width="12.28515625" bestFit="1" customWidth="1"/>
  </cols>
  <sheetData>
    <row r="1" spans="1:14" x14ac:dyDescent="0.2">
      <c r="A1" s="138" t="s">
        <v>980</v>
      </c>
      <c r="B1" s="138"/>
      <c r="C1" s="138"/>
      <c r="D1" s="138"/>
      <c r="E1" s="138"/>
      <c r="F1" s="138"/>
      <c r="G1" s="138"/>
      <c r="H1" s="139"/>
    </row>
    <row r="2" spans="1:14" x14ac:dyDescent="0.2">
      <c r="A2" s="138" t="s">
        <v>981</v>
      </c>
      <c r="B2" s="138"/>
      <c r="C2" s="138"/>
      <c r="D2" s="138"/>
      <c r="E2" s="140"/>
      <c r="F2" s="141"/>
      <c r="G2" s="138"/>
      <c r="H2" s="139"/>
      <c r="I2" t="s">
        <v>1210</v>
      </c>
      <c r="M2" s="270" t="s">
        <v>1218</v>
      </c>
      <c r="N2" s="271">
        <f>COUNTIF($N$17:$N$482,"&gt;=1.1")</f>
        <v>23</v>
      </c>
    </row>
    <row r="3" spans="1:14" x14ac:dyDescent="0.2">
      <c r="A3" s="142" t="s">
        <v>982</v>
      </c>
      <c r="B3" s="143"/>
      <c r="C3" s="138"/>
      <c r="D3" s="138"/>
      <c r="E3" s="140"/>
      <c r="F3" s="141"/>
      <c r="G3" s="138"/>
      <c r="H3" s="139"/>
      <c r="I3" t="s">
        <v>986</v>
      </c>
      <c r="M3" t="s">
        <v>1218</v>
      </c>
      <c r="N3" s="269">
        <f>COUNTIF($N$17:$N$482,"&gt;1")</f>
        <v>103</v>
      </c>
    </row>
    <row r="4" spans="1:14" x14ac:dyDescent="0.2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5">
        <v>8</v>
      </c>
      <c r="M4" s="268" t="s">
        <v>1219</v>
      </c>
      <c r="N4" s="269">
        <f>COUNTIF($N$17:$N$482,"=1")</f>
        <v>166</v>
      </c>
    </row>
    <row r="5" spans="1:14" x14ac:dyDescent="0.2">
      <c r="A5" s="146" t="s">
        <v>983</v>
      </c>
      <c r="B5" s="147" t="s">
        <v>984</v>
      </c>
      <c r="C5" s="147"/>
      <c r="D5" s="147"/>
      <c r="E5" s="147"/>
      <c r="F5" s="147"/>
      <c r="G5" s="148"/>
      <c r="H5" s="149"/>
      <c r="M5" t="s">
        <v>1220</v>
      </c>
      <c r="N5" s="269">
        <f>COUNTIFS($N$17:$N$482,"&lt;1",$N$17:$N$482,"&lt;&gt;0")</f>
        <v>0</v>
      </c>
    </row>
    <row r="6" spans="1:14" x14ac:dyDescent="0.2">
      <c r="A6" s="150" t="s">
        <v>985</v>
      </c>
      <c r="B6" s="151" t="s">
        <v>986</v>
      </c>
      <c r="C6" s="138"/>
      <c r="D6" s="138"/>
      <c r="E6" s="138"/>
      <c r="F6" s="138"/>
      <c r="G6" s="152"/>
      <c r="H6" s="149"/>
      <c r="I6" s="249" t="s">
        <v>1211</v>
      </c>
      <c r="J6" s="249" t="s">
        <v>1212</v>
      </c>
    </row>
    <row r="7" spans="1:14" x14ac:dyDescent="0.2">
      <c r="A7" s="153" t="s">
        <v>987</v>
      </c>
      <c r="B7" s="154" t="s">
        <v>988</v>
      </c>
      <c r="C7" s="155"/>
      <c r="D7" s="155"/>
      <c r="E7" s="156"/>
      <c r="F7" s="156"/>
      <c r="G7" s="157"/>
      <c r="H7" s="158"/>
      <c r="I7" s="217"/>
      <c r="J7" s="230"/>
      <c r="K7" s="246"/>
      <c r="L7" s="246"/>
      <c r="M7" s="246"/>
      <c r="N7" s="274"/>
    </row>
    <row r="8" spans="1:14" x14ac:dyDescent="0.2">
      <c r="A8" s="153"/>
      <c r="B8" s="159"/>
      <c r="C8" s="159"/>
      <c r="D8" s="159"/>
      <c r="E8" s="159"/>
      <c r="F8" s="159"/>
      <c r="G8" s="157"/>
      <c r="H8" s="158"/>
      <c r="I8" s="218" t="s">
        <v>1206</v>
      </c>
      <c r="J8" s="231" t="s">
        <v>4</v>
      </c>
      <c r="K8" s="250" t="s">
        <v>1211</v>
      </c>
      <c r="L8" s="250" t="s">
        <v>1215</v>
      </c>
      <c r="M8" s="250" t="s">
        <v>1216</v>
      </c>
      <c r="N8" s="275" t="s">
        <v>1216</v>
      </c>
    </row>
    <row r="9" spans="1:14" x14ac:dyDescent="0.2">
      <c r="A9" s="153"/>
      <c r="B9" s="159"/>
      <c r="C9" s="160" t="s">
        <v>989</v>
      </c>
      <c r="D9" s="160"/>
      <c r="E9" s="160" t="s">
        <v>990</v>
      </c>
      <c r="F9" s="160"/>
      <c r="G9" s="157"/>
      <c r="H9" s="158"/>
      <c r="I9" s="218" t="s">
        <v>1207</v>
      </c>
      <c r="J9" s="231" t="s">
        <v>934</v>
      </c>
      <c r="K9" s="250" t="s">
        <v>1213</v>
      </c>
      <c r="L9" s="250" t="s">
        <v>1213</v>
      </c>
      <c r="M9" s="250" t="s">
        <v>1217</v>
      </c>
      <c r="N9" s="275" t="s">
        <v>942</v>
      </c>
    </row>
    <row r="10" spans="1:14" x14ac:dyDescent="0.2">
      <c r="A10" s="150" t="s">
        <v>991</v>
      </c>
      <c r="B10" s="138"/>
      <c r="C10" s="161">
        <v>42002.45576365741</v>
      </c>
      <c r="D10" s="162"/>
      <c r="E10" s="163">
        <v>42002.45576365741</v>
      </c>
      <c r="F10" s="164"/>
      <c r="G10" s="152"/>
      <c r="H10" s="149"/>
      <c r="I10" s="218" t="s">
        <v>1208</v>
      </c>
      <c r="J10" s="231" t="s">
        <v>1209</v>
      </c>
      <c r="K10" s="250" t="s">
        <v>1214</v>
      </c>
      <c r="L10" s="250" t="s">
        <v>1214</v>
      </c>
      <c r="M10" s="250" t="s">
        <v>1214</v>
      </c>
      <c r="N10" s="275" t="s">
        <v>1214</v>
      </c>
    </row>
    <row r="11" spans="1:14" x14ac:dyDescent="0.2">
      <c r="A11" s="150" t="s">
        <v>992</v>
      </c>
      <c r="B11" s="138"/>
      <c r="C11" s="161">
        <v>42206.408458333332</v>
      </c>
      <c r="D11" s="162"/>
      <c r="E11" s="163">
        <v>42206.408458333332</v>
      </c>
      <c r="F11" s="164"/>
      <c r="G11" s="152"/>
      <c r="H11" s="149"/>
      <c r="I11" s="218" t="s">
        <v>943</v>
      </c>
      <c r="J11" s="231"/>
      <c r="K11" s="250" t="s">
        <v>947</v>
      </c>
      <c r="L11" s="250" t="s">
        <v>947</v>
      </c>
      <c r="M11" s="250" t="s">
        <v>947</v>
      </c>
      <c r="N11" s="275" t="s">
        <v>947</v>
      </c>
    </row>
    <row r="12" spans="1:14" x14ac:dyDescent="0.2">
      <c r="A12" s="165"/>
      <c r="B12" s="166"/>
      <c r="C12" s="166"/>
      <c r="D12" s="166"/>
      <c r="E12" s="166"/>
      <c r="F12" s="167"/>
      <c r="G12" s="152"/>
      <c r="H12" s="149"/>
      <c r="I12" s="219">
        <v>0.92093999999999998</v>
      </c>
      <c r="J12" s="232"/>
      <c r="K12" s="248"/>
      <c r="L12" s="248"/>
      <c r="M12" s="248"/>
      <c r="N12" s="118">
        <v>1.1000000000000001</v>
      </c>
    </row>
    <row r="13" spans="1:14" ht="13.5" thickBot="1" x14ac:dyDescent="0.25">
      <c r="A13" s="168" t="s">
        <v>993</v>
      </c>
      <c r="B13" s="169"/>
      <c r="C13" s="170"/>
      <c r="D13" s="170"/>
      <c r="E13" s="170"/>
      <c r="F13" s="170" t="s">
        <v>5</v>
      </c>
      <c r="G13" s="171" t="s">
        <v>6</v>
      </c>
      <c r="H13" s="149"/>
      <c r="I13" s="220">
        <v>88523.159999999858</v>
      </c>
      <c r="J13" s="220">
        <v>89163.230000000025</v>
      </c>
      <c r="K13" s="245">
        <f>K483</f>
        <v>88523.15999999996</v>
      </c>
      <c r="L13" s="245">
        <f>L483</f>
        <v>89163.229999999981</v>
      </c>
      <c r="M13" s="245">
        <f>M483</f>
        <v>640.07000000002154</v>
      </c>
      <c r="N13" s="267">
        <f>N483</f>
        <v>1.0069999999999999</v>
      </c>
    </row>
    <row r="14" spans="1:14" ht="13.5" thickTop="1" x14ac:dyDescent="0.2">
      <c r="A14" s="172"/>
      <c r="B14" s="172"/>
      <c r="C14" s="172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x14ac:dyDescent="0.2">
      <c r="A15" s="174" t="s">
        <v>994</v>
      </c>
      <c r="B15" s="175"/>
      <c r="C15" s="175"/>
      <c r="D15" s="175"/>
      <c r="E15" s="175"/>
      <c r="F15" s="175"/>
      <c r="G15" s="175"/>
      <c r="H15" s="149"/>
      <c r="I15" s="221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</row>
    <row r="16" spans="1:14" x14ac:dyDescent="0.2">
      <c r="A16" s="176" t="s">
        <v>995</v>
      </c>
      <c r="B16" s="176"/>
      <c r="C16" s="176"/>
      <c r="D16" s="176"/>
      <c r="E16" s="177"/>
      <c r="F16" s="177"/>
      <c r="G16" s="177"/>
      <c r="H16" s="177"/>
      <c r="I16" s="222"/>
      <c r="J16" s="222">
        <v>44</v>
      </c>
      <c r="K16" s="222">
        <v>44</v>
      </c>
      <c r="L16" s="222">
        <v>44</v>
      </c>
      <c r="M16" s="222">
        <v>44</v>
      </c>
      <c r="N16" s="222">
        <v>44</v>
      </c>
    </row>
    <row r="17" spans="1:14" x14ac:dyDescent="0.2">
      <c r="A17" s="178" t="s">
        <v>7</v>
      </c>
      <c r="B17" s="179" t="s">
        <v>8</v>
      </c>
      <c r="C17" s="180" t="s">
        <v>7</v>
      </c>
      <c r="D17" s="179" t="s">
        <v>8</v>
      </c>
      <c r="E17" s="39" t="s">
        <v>9</v>
      </c>
      <c r="F17" s="181" t="s">
        <v>10</v>
      </c>
      <c r="G17" s="41">
        <v>1</v>
      </c>
      <c r="H17" s="149"/>
      <c r="I17" s="221">
        <v>281.19</v>
      </c>
      <c r="J17" s="233">
        <v>281.22000000000003</v>
      </c>
      <c r="K17" s="233">
        <f>IF($A17=$C17,SUMIF($C$17:$C$482,$A17,I$17:I$482),0)</f>
        <v>281.19</v>
      </c>
      <c r="L17" s="233">
        <f>IF($A17=$C17,SUMIF($C$17:$C$482,$A17,J$17:J$482),0)</f>
        <v>281.22000000000003</v>
      </c>
      <c r="M17" s="233">
        <f>L17-K17</f>
        <v>3.0000000000029559E-2</v>
      </c>
      <c r="N17" s="251">
        <f>IF(K17&gt;0,ROUND(L17/K17,3),0)</f>
        <v>1</v>
      </c>
    </row>
    <row r="18" spans="1:14" x14ac:dyDescent="0.2">
      <c r="A18" s="178" t="s">
        <v>11</v>
      </c>
      <c r="B18" s="179" t="s">
        <v>12</v>
      </c>
      <c r="C18" s="180" t="s">
        <v>11</v>
      </c>
      <c r="D18" s="179" t="s">
        <v>12</v>
      </c>
      <c r="E18" s="39" t="s">
        <v>13</v>
      </c>
      <c r="F18" s="181" t="s">
        <v>10</v>
      </c>
      <c r="G18" s="41">
        <v>1</v>
      </c>
      <c r="H18" s="149"/>
      <c r="I18" s="223">
        <v>121.31</v>
      </c>
      <c r="J18" s="234">
        <v>121.32</v>
      </c>
      <c r="K18" s="234">
        <f t="shared" ref="K18:K81" si="0">IF($A18=$C18,SUMIF($C$17:$C$482,$A18,I$17:I$482),0)</f>
        <v>121.31</v>
      </c>
      <c r="L18" s="234">
        <f t="shared" ref="L18:L81" si="1">IF($A18=$C18,SUMIF($C$17:$C$482,$A18,J$17:J$482),0)</f>
        <v>121.32</v>
      </c>
      <c r="M18" s="234">
        <f t="shared" ref="M18:M81" si="2">L18-K18</f>
        <v>9.9999999999909051E-3</v>
      </c>
      <c r="N18" s="252">
        <f t="shared" ref="N18:N81" si="3">IF(K18&gt;0,ROUND(L18/K18,3),0)</f>
        <v>1</v>
      </c>
    </row>
    <row r="19" spans="1:14" x14ac:dyDescent="0.2">
      <c r="A19" s="178" t="s">
        <v>14</v>
      </c>
      <c r="B19" s="179" t="s">
        <v>15</v>
      </c>
      <c r="C19" s="180" t="s">
        <v>14</v>
      </c>
      <c r="D19" s="179" t="s">
        <v>15</v>
      </c>
      <c r="E19" s="39" t="s">
        <v>16</v>
      </c>
      <c r="F19" s="181" t="s">
        <v>10</v>
      </c>
      <c r="G19" s="41">
        <v>1</v>
      </c>
      <c r="H19" s="149"/>
      <c r="I19" s="223">
        <v>149.88999999999999</v>
      </c>
      <c r="J19" s="234">
        <v>149.9</v>
      </c>
      <c r="K19" s="234">
        <f t="shared" si="0"/>
        <v>149.88999999999999</v>
      </c>
      <c r="L19" s="234">
        <f t="shared" si="1"/>
        <v>149.9</v>
      </c>
      <c r="M19" s="234">
        <f t="shared" si="2"/>
        <v>1.0000000000019327E-2</v>
      </c>
      <c r="N19" s="252">
        <f t="shared" si="3"/>
        <v>1</v>
      </c>
    </row>
    <row r="20" spans="1:14" x14ac:dyDescent="0.2">
      <c r="A20" s="178" t="s">
        <v>17</v>
      </c>
      <c r="B20" s="179" t="s">
        <v>18</v>
      </c>
      <c r="C20" s="180" t="s">
        <v>17</v>
      </c>
      <c r="D20" s="179" t="s">
        <v>18</v>
      </c>
      <c r="E20" s="39" t="s">
        <v>19</v>
      </c>
      <c r="F20" s="181" t="s">
        <v>10</v>
      </c>
      <c r="G20" s="41">
        <v>1</v>
      </c>
      <c r="H20" s="149"/>
      <c r="I20" s="223">
        <v>91.92</v>
      </c>
      <c r="J20" s="234">
        <v>93.15</v>
      </c>
      <c r="K20" s="234">
        <f t="shared" si="0"/>
        <v>91.92</v>
      </c>
      <c r="L20" s="234">
        <f t="shared" si="1"/>
        <v>93.15</v>
      </c>
      <c r="M20" s="234">
        <f t="shared" si="2"/>
        <v>1.230000000000004</v>
      </c>
      <c r="N20" s="252">
        <f t="shared" si="3"/>
        <v>1.0129999999999999</v>
      </c>
    </row>
    <row r="21" spans="1:14" x14ac:dyDescent="0.2">
      <c r="A21" s="178" t="s">
        <v>20</v>
      </c>
      <c r="B21" s="179" t="s">
        <v>21</v>
      </c>
      <c r="C21" s="180" t="s">
        <v>20</v>
      </c>
      <c r="D21" s="179" t="s">
        <v>21</v>
      </c>
      <c r="E21" s="39" t="s">
        <v>22</v>
      </c>
      <c r="F21" s="181" t="s">
        <v>10</v>
      </c>
      <c r="G21" s="41">
        <v>1</v>
      </c>
      <c r="H21" s="149"/>
      <c r="I21" s="223">
        <v>158.22999999999999</v>
      </c>
      <c r="J21" s="234">
        <v>158.22999999999999</v>
      </c>
      <c r="K21" s="234">
        <f t="shared" si="0"/>
        <v>158.22999999999999</v>
      </c>
      <c r="L21" s="234">
        <f t="shared" si="1"/>
        <v>158.22999999999999</v>
      </c>
      <c r="M21" s="234">
        <f t="shared" si="2"/>
        <v>0</v>
      </c>
      <c r="N21" s="252">
        <f t="shared" si="3"/>
        <v>1</v>
      </c>
    </row>
    <row r="22" spans="1:14" x14ac:dyDescent="0.2">
      <c r="A22" s="182" t="s">
        <v>7</v>
      </c>
      <c r="B22" s="183" t="s">
        <v>8</v>
      </c>
      <c r="C22" s="184" t="s">
        <v>23</v>
      </c>
      <c r="D22" s="183" t="s">
        <v>996</v>
      </c>
      <c r="E22" s="185" t="s">
        <v>997</v>
      </c>
      <c r="F22" s="186" t="s">
        <v>10</v>
      </c>
      <c r="G22" s="187">
        <v>1</v>
      </c>
      <c r="H22" s="188"/>
      <c r="I22" s="223">
        <v>286.58</v>
      </c>
      <c r="J22" s="235">
        <v>286.55</v>
      </c>
      <c r="K22" s="235">
        <f t="shared" si="0"/>
        <v>0</v>
      </c>
      <c r="L22" s="235">
        <f t="shared" si="1"/>
        <v>0</v>
      </c>
      <c r="M22" s="235">
        <f t="shared" si="2"/>
        <v>0</v>
      </c>
      <c r="N22" s="253">
        <f t="shared" si="3"/>
        <v>0</v>
      </c>
    </row>
    <row r="23" spans="1:14" x14ac:dyDescent="0.2">
      <c r="A23" s="182" t="s">
        <v>11</v>
      </c>
      <c r="B23" s="183" t="s">
        <v>12</v>
      </c>
      <c r="C23" s="184" t="s">
        <v>23</v>
      </c>
      <c r="D23" s="183" t="s">
        <v>996</v>
      </c>
      <c r="E23" s="185" t="s">
        <v>998</v>
      </c>
      <c r="F23" s="186" t="s">
        <v>10</v>
      </c>
      <c r="G23" s="187">
        <v>1</v>
      </c>
      <c r="H23" s="188"/>
      <c r="I23" s="223">
        <v>90.6</v>
      </c>
      <c r="J23" s="235">
        <v>90.59</v>
      </c>
      <c r="K23" s="235">
        <f t="shared" si="0"/>
        <v>0</v>
      </c>
      <c r="L23" s="235">
        <f t="shared" si="1"/>
        <v>0</v>
      </c>
      <c r="M23" s="235">
        <f t="shared" si="2"/>
        <v>0</v>
      </c>
      <c r="N23" s="253">
        <f t="shared" si="3"/>
        <v>0</v>
      </c>
    </row>
    <row r="24" spans="1:14" x14ac:dyDescent="0.2">
      <c r="A24" s="182" t="s">
        <v>14</v>
      </c>
      <c r="B24" s="183" t="s">
        <v>15</v>
      </c>
      <c r="C24" s="184" t="s">
        <v>23</v>
      </c>
      <c r="D24" s="183" t="s">
        <v>996</v>
      </c>
      <c r="E24" s="185" t="s">
        <v>999</v>
      </c>
      <c r="F24" s="186" t="s">
        <v>10</v>
      </c>
      <c r="G24" s="187">
        <v>1</v>
      </c>
      <c r="H24" s="188"/>
      <c r="I24" s="223">
        <v>159.69999999999999</v>
      </c>
      <c r="J24" s="235">
        <v>159.69</v>
      </c>
      <c r="K24" s="235">
        <f t="shared" si="0"/>
        <v>0</v>
      </c>
      <c r="L24" s="235">
        <f t="shared" si="1"/>
        <v>0</v>
      </c>
      <c r="M24" s="235">
        <f t="shared" si="2"/>
        <v>0</v>
      </c>
      <c r="N24" s="253">
        <f t="shared" si="3"/>
        <v>0</v>
      </c>
    </row>
    <row r="25" spans="1:14" x14ac:dyDescent="0.2">
      <c r="A25" s="182" t="s">
        <v>17</v>
      </c>
      <c r="B25" s="183" t="s">
        <v>18</v>
      </c>
      <c r="C25" s="184" t="s">
        <v>23</v>
      </c>
      <c r="D25" s="183" t="s">
        <v>996</v>
      </c>
      <c r="E25" s="185" t="s">
        <v>1000</v>
      </c>
      <c r="F25" s="186" t="s">
        <v>10</v>
      </c>
      <c r="G25" s="187">
        <v>1</v>
      </c>
      <c r="H25" s="188"/>
      <c r="I25" s="223">
        <v>127.67</v>
      </c>
      <c r="J25" s="235">
        <v>129.38</v>
      </c>
      <c r="K25" s="235">
        <f t="shared" si="0"/>
        <v>0</v>
      </c>
      <c r="L25" s="235">
        <f t="shared" si="1"/>
        <v>0</v>
      </c>
      <c r="M25" s="235">
        <f t="shared" si="2"/>
        <v>0</v>
      </c>
      <c r="N25" s="253">
        <f t="shared" si="3"/>
        <v>0</v>
      </c>
    </row>
    <row r="26" spans="1:14" x14ac:dyDescent="0.2">
      <c r="A26" s="182" t="s">
        <v>20</v>
      </c>
      <c r="B26" s="183" t="s">
        <v>21</v>
      </c>
      <c r="C26" s="184" t="s">
        <v>23</v>
      </c>
      <c r="D26" s="183" t="s">
        <v>996</v>
      </c>
      <c r="E26" s="185" t="s">
        <v>1001</v>
      </c>
      <c r="F26" s="186" t="s">
        <v>10</v>
      </c>
      <c r="G26" s="187">
        <v>1</v>
      </c>
      <c r="H26" s="188"/>
      <c r="I26" s="223">
        <v>129.19999999999999</v>
      </c>
      <c r="J26" s="235">
        <v>129.19999999999999</v>
      </c>
      <c r="K26" s="235">
        <f t="shared" si="0"/>
        <v>0</v>
      </c>
      <c r="L26" s="235">
        <f t="shared" si="1"/>
        <v>0</v>
      </c>
      <c r="M26" s="235">
        <f t="shared" si="2"/>
        <v>0</v>
      </c>
      <c r="N26" s="253">
        <f t="shared" si="3"/>
        <v>0</v>
      </c>
    </row>
    <row r="27" spans="1:14" x14ac:dyDescent="0.2">
      <c r="A27" s="42" t="s">
        <v>23</v>
      </c>
      <c r="B27" s="43" t="s">
        <v>24</v>
      </c>
      <c r="C27" s="189" t="s">
        <v>23</v>
      </c>
      <c r="D27" s="43" t="s">
        <v>24</v>
      </c>
      <c r="E27" s="46" t="s">
        <v>25</v>
      </c>
      <c r="F27" s="190" t="s">
        <v>10</v>
      </c>
      <c r="G27" s="48">
        <v>1</v>
      </c>
      <c r="H27" s="149"/>
      <c r="I27" s="224">
        <v>0</v>
      </c>
      <c r="J27" s="236">
        <v>0</v>
      </c>
      <c r="K27" s="236">
        <f t="shared" si="0"/>
        <v>793.74999999999977</v>
      </c>
      <c r="L27" s="236">
        <f t="shared" si="1"/>
        <v>795.40999999999985</v>
      </c>
      <c r="M27" s="236">
        <f t="shared" si="2"/>
        <v>1.6600000000000819</v>
      </c>
      <c r="N27" s="254">
        <f t="shared" si="3"/>
        <v>1.002</v>
      </c>
    </row>
    <row r="28" spans="1:14" x14ac:dyDescent="0.2">
      <c r="A28" s="178" t="s">
        <v>26</v>
      </c>
      <c r="B28" s="179" t="s">
        <v>10</v>
      </c>
      <c r="C28" s="180" t="s">
        <v>26</v>
      </c>
      <c r="D28" s="179" t="s">
        <v>10</v>
      </c>
      <c r="E28" s="39" t="s">
        <v>27</v>
      </c>
      <c r="F28" s="181" t="s">
        <v>10</v>
      </c>
      <c r="G28" s="41">
        <v>2</v>
      </c>
      <c r="H28" s="149"/>
      <c r="I28" s="223">
        <v>71.510000000000005</v>
      </c>
      <c r="J28" s="234">
        <v>76.989999999999995</v>
      </c>
      <c r="K28" s="234">
        <f t="shared" si="0"/>
        <v>71.510000000000005</v>
      </c>
      <c r="L28" s="234">
        <f t="shared" si="1"/>
        <v>76.989999999999995</v>
      </c>
      <c r="M28" s="234">
        <f t="shared" si="2"/>
        <v>5.4799999999999898</v>
      </c>
      <c r="N28" s="252">
        <f t="shared" si="3"/>
        <v>1.077</v>
      </c>
    </row>
    <row r="29" spans="1:14" x14ac:dyDescent="0.2">
      <c r="A29" s="178" t="s">
        <v>28</v>
      </c>
      <c r="B29" s="179" t="s">
        <v>1002</v>
      </c>
      <c r="C29" s="180" t="s">
        <v>28</v>
      </c>
      <c r="D29" s="179" t="s">
        <v>1002</v>
      </c>
      <c r="E29" s="39" t="s">
        <v>30</v>
      </c>
      <c r="F29" s="181" t="s">
        <v>10</v>
      </c>
      <c r="G29" s="41">
        <v>2</v>
      </c>
      <c r="H29" s="149"/>
      <c r="I29" s="223">
        <v>182.4</v>
      </c>
      <c r="J29" s="234">
        <v>194.11</v>
      </c>
      <c r="K29" s="234">
        <f t="shared" si="0"/>
        <v>182.4</v>
      </c>
      <c r="L29" s="234">
        <f t="shared" si="1"/>
        <v>194.11</v>
      </c>
      <c r="M29" s="234">
        <f t="shared" si="2"/>
        <v>11.710000000000008</v>
      </c>
      <c r="N29" s="252">
        <f t="shared" si="3"/>
        <v>1.0640000000000001</v>
      </c>
    </row>
    <row r="30" spans="1:14" x14ac:dyDescent="0.2">
      <c r="A30" s="178" t="s">
        <v>31</v>
      </c>
      <c r="B30" s="179" t="s">
        <v>32</v>
      </c>
      <c r="C30" s="180" t="s">
        <v>31</v>
      </c>
      <c r="D30" s="179" t="s">
        <v>32</v>
      </c>
      <c r="E30" s="39" t="s">
        <v>33</v>
      </c>
      <c r="F30" s="181" t="s">
        <v>10</v>
      </c>
      <c r="G30" s="41">
        <v>2</v>
      </c>
      <c r="H30" s="149"/>
      <c r="I30" s="223">
        <v>0</v>
      </c>
      <c r="J30" s="234">
        <v>0</v>
      </c>
      <c r="K30" s="234">
        <f t="shared" si="0"/>
        <v>0</v>
      </c>
      <c r="L30" s="234">
        <f t="shared" si="1"/>
        <v>0</v>
      </c>
      <c r="M30" s="234">
        <f t="shared" si="2"/>
        <v>0</v>
      </c>
      <c r="N30" s="252">
        <f t="shared" si="3"/>
        <v>0</v>
      </c>
    </row>
    <row r="31" spans="1:14" x14ac:dyDescent="0.2">
      <c r="A31" s="178" t="s">
        <v>34</v>
      </c>
      <c r="B31" s="179" t="s">
        <v>35</v>
      </c>
      <c r="C31" s="180" t="s">
        <v>34</v>
      </c>
      <c r="D31" s="179" t="s">
        <v>35</v>
      </c>
      <c r="E31" s="39" t="s">
        <v>36</v>
      </c>
      <c r="F31" s="181" t="s">
        <v>10</v>
      </c>
      <c r="G31" s="41">
        <v>2</v>
      </c>
      <c r="H31" s="149"/>
      <c r="I31" s="223">
        <v>0</v>
      </c>
      <c r="J31" s="234">
        <v>0</v>
      </c>
      <c r="K31" s="234">
        <f t="shared" si="0"/>
        <v>0</v>
      </c>
      <c r="L31" s="234">
        <f t="shared" si="1"/>
        <v>0</v>
      </c>
      <c r="M31" s="234">
        <f t="shared" si="2"/>
        <v>0</v>
      </c>
      <c r="N31" s="252">
        <f t="shared" si="3"/>
        <v>0</v>
      </c>
    </row>
    <row r="32" spans="1:14" x14ac:dyDescent="0.2">
      <c r="A32" s="178" t="s">
        <v>37</v>
      </c>
      <c r="B32" s="179" t="s">
        <v>38</v>
      </c>
      <c r="C32" s="180" t="s">
        <v>37</v>
      </c>
      <c r="D32" s="179" t="s">
        <v>38</v>
      </c>
      <c r="E32" s="39" t="s">
        <v>39</v>
      </c>
      <c r="F32" s="181" t="s">
        <v>10</v>
      </c>
      <c r="G32" s="41">
        <v>2</v>
      </c>
      <c r="H32" s="149"/>
      <c r="I32" s="223">
        <v>0</v>
      </c>
      <c r="J32" s="234">
        <v>0</v>
      </c>
      <c r="K32" s="234">
        <f t="shared" si="0"/>
        <v>0</v>
      </c>
      <c r="L32" s="234">
        <f t="shared" si="1"/>
        <v>0</v>
      </c>
      <c r="M32" s="234">
        <f t="shared" si="2"/>
        <v>0</v>
      </c>
      <c r="N32" s="252">
        <f t="shared" si="3"/>
        <v>0</v>
      </c>
    </row>
    <row r="33" spans="1:14" x14ac:dyDescent="0.2">
      <c r="A33" s="182" t="s">
        <v>26</v>
      </c>
      <c r="B33" s="183" t="s">
        <v>10</v>
      </c>
      <c r="C33" s="184" t="s">
        <v>40</v>
      </c>
      <c r="D33" s="183" t="s">
        <v>1003</v>
      </c>
      <c r="E33" s="185" t="s">
        <v>1004</v>
      </c>
      <c r="F33" s="186" t="s">
        <v>10</v>
      </c>
      <c r="G33" s="187">
        <v>2</v>
      </c>
      <c r="H33" s="188"/>
      <c r="I33" s="223">
        <v>113.62</v>
      </c>
      <c r="J33" s="235">
        <v>122.3</v>
      </c>
      <c r="K33" s="235">
        <f t="shared" si="0"/>
        <v>0</v>
      </c>
      <c r="L33" s="235">
        <f t="shared" si="1"/>
        <v>0</v>
      </c>
      <c r="M33" s="235">
        <f t="shared" si="2"/>
        <v>0</v>
      </c>
      <c r="N33" s="253">
        <f t="shared" si="3"/>
        <v>0</v>
      </c>
    </row>
    <row r="34" spans="1:14" x14ac:dyDescent="0.2">
      <c r="A34" s="182" t="s">
        <v>28</v>
      </c>
      <c r="B34" s="183" t="s">
        <v>1002</v>
      </c>
      <c r="C34" s="184" t="s">
        <v>40</v>
      </c>
      <c r="D34" s="183" t="s">
        <v>1003</v>
      </c>
      <c r="E34" s="185" t="s">
        <v>1005</v>
      </c>
      <c r="F34" s="186" t="s">
        <v>10</v>
      </c>
      <c r="G34" s="187">
        <v>2</v>
      </c>
      <c r="H34" s="188"/>
      <c r="I34" s="223">
        <v>177.82</v>
      </c>
      <c r="J34" s="235">
        <v>189.21</v>
      </c>
      <c r="K34" s="235">
        <f t="shared" si="0"/>
        <v>0</v>
      </c>
      <c r="L34" s="235">
        <f t="shared" si="1"/>
        <v>0</v>
      </c>
      <c r="M34" s="235">
        <f t="shared" si="2"/>
        <v>0</v>
      </c>
      <c r="N34" s="253">
        <f t="shared" si="3"/>
        <v>0</v>
      </c>
    </row>
    <row r="35" spans="1:14" x14ac:dyDescent="0.2">
      <c r="A35" s="182" t="s">
        <v>31</v>
      </c>
      <c r="B35" s="183" t="s">
        <v>32</v>
      </c>
      <c r="C35" s="184" t="s">
        <v>40</v>
      </c>
      <c r="D35" s="183" t="s">
        <v>1003</v>
      </c>
      <c r="E35" s="185" t="s">
        <v>1006</v>
      </c>
      <c r="F35" s="186" t="s">
        <v>10</v>
      </c>
      <c r="G35" s="187">
        <v>2</v>
      </c>
      <c r="H35" s="188"/>
      <c r="I35" s="223">
        <v>50.73</v>
      </c>
      <c r="J35" s="235">
        <v>50.73</v>
      </c>
      <c r="K35" s="235">
        <f t="shared" si="0"/>
        <v>0</v>
      </c>
      <c r="L35" s="235">
        <f t="shared" si="1"/>
        <v>0</v>
      </c>
      <c r="M35" s="235">
        <f t="shared" si="2"/>
        <v>0</v>
      </c>
      <c r="N35" s="253">
        <f t="shared" si="3"/>
        <v>0</v>
      </c>
    </row>
    <row r="36" spans="1:14" x14ac:dyDescent="0.2">
      <c r="A36" s="182" t="s">
        <v>34</v>
      </c>
      <c r="B36" s="183" t="s">
        <v>35</v>
      </c>
      <c r="C36" s="184" t="s">
        <v>40</v>
      </c>
      <c r="D36" s="183" t="s">
        <v>1003</v>
      </c>
      <c r="E36" s="185" t="s">
        <v>1007</v>
      </c>
      <c r="F36" s="186" t="s">
        <v>10</v>
      </c>
      <c r="G36" s="187">
        <v>2</v>
      </c>
      <c r="H36" s="188"/>
      <c r="I36" s="223">
        <v>177.6</v>
      </c>
      <c r="J36" s="235">
        <v>178.88</v>
      </c>
      <c r="K36" s="235">
        <f t="shared" si="0"/>
        <v>0</v>
      </c>
      <c r="L36" s="235">
        <f t="shared" si="1"/>
        <v>0</v>
      </c>
      <c r="M36" s="235">
        <f t="shared" si="2"/>
        <v>0</v>
      </c>
      <c r="N36" s="253">
        <f t="shared" si="3"/>
        <v>0</v>
      </c>
    </row>
    <row r="37" spans="1:14" x14ac:dyDescent="0.2">
      <c r="A37" s="182" t="s">
        <v>37</v>
      </c>
      <c r="B37" s="183" t="s">
        <v>38</v>
      </c>
      <c r="C37" s="184" t="s">
        <v>40</v>
      </c>
      <c r="D37" s="183" t="s">
        <v>1003</v>
      </c>
      <c r="E37" s="185" t="s">
        <v>1008</v>
      </c>
      <c r="F37" s="186" t="s">
        <v>10</v>
      </c>
      <c r="G37" s="187">
        <v>2</v>
      </c>
      <c r="H37" s="188"/>
      <c r="I37" s="223">
        <v>25.21</v>
      </c>
      <c r="J37" s="235">
        <v>31.46</v>
      </c>
      <c r="K37" s="235">
        <f t="shared" si="0"/>
        <v>0</v>
      </c>
      <c r="L37" s="235">
        <f t="shared" si="1"/>
        <v>0</v>
      </c>
      <c r="M37" s="235">
        <f t="shared" si="2"/>
        <v>0</v>
      </c>
      <c r="N37" s="253">
        <f t="shared" si="3"/>
        <v>0</v>
      </c>
    </row>
    <row r="38" spans="1:14" x14ac:dyDescent="0.2">
      <c r="A38" s="42" t="s">
        <v>40</v>
      </c>
      <c r="B38" s="43" t="s">
        <v>41</v>
      </c>
      <c r="C38" s="189" t="s">
        <v>40</v>
      </c>
      <c r="D38" s="43" t="s">
        <v>41</v>
      </c>
      <c r="E38" s="46" t="s">
        <v>42</v>
      </c>
      <c r="F38" s="190" t="s">
        <v>10</v>
      </c>
      <c r="G38" s="48">
        <v>2</v>
      </c>
      <c r="H38" s="149"/>
      <c r="I38" s="224">
        <v>0</v>
      </c>
      <c r="J38" s="236">
        <v>0</v>
      </c>
      <c r="K38" s="236">
        <f t="shared" si="0"/>
        <v>544.98</v>
      </c>
      <c r="L38" s="236">
        <f t="shared" si="1"/>
        <v>572.58000000000004</v>
      </c>
      <c r="M38" s="236">
        <f t="shared" si="2"/>
        <v>27.600000000000023</v>
      </c>
      <c r="N38" s="254">
        <f t="shared" si="3"/>
        <v>1.0509999999999999</v>
      </c>
    </row>
    <row r="39" spans="1:14" x14ac:dyDescent="0.2">
      <c r="A39" s="182" t="s">
        <v>31</v>
      </c>
      <c r="B39" s="183" t="s">
        <v>32</v>
      </c>
      <c r="C39" s="184" t="s">
        <v>43</v>
      </c>
      <c r="D39" s="183" t="s">
        <v>1009</v>
      </c>
      <c r="E39" s="185" t="s">
        <v>1010</v>
      </c>
      <c r="F39" s="186" t="s">
        <v>10</v>
      </c>
      <c r="G39" s="187">
        <v>2</v>
      </c>
      <c r="H39" s="188"/>
      <c r="I39" s="223">
        <v>47.9</v>
      </c>
      <c r="J39" s="235">
        <v>47.9</v>
      </c>
      <c r="K39" s="235">
        <f t="shared" si="0"/>
        <v>0</v>
      </c>
      <c r="L39" s="235">
        <f t="shared" si="1"/>
        <v>0</v>
      </c>
      <c r="M39" s="235">
        <f t="shared" si="2"/>
        <v>0</v>
      </c>
      <c r="N39" s="253">
        <f t="shared" si="3"/>
        <v>0</v>
      </c>
    </row>
    <row r="40" spans="1:14" x14ac:dyDescent="0.2">
      <c r="A40" s="182" t="s">
        <v>34</v>
      </c>
      <c r="B40" s="183" t="s">
        <v>35</v>
      </c>
      <c r="C40" s="184" t="s">
        <v>43</v>
      </c>
      <c r="D40" s="183" t="s">
        <v>1009</v>
      </c>
      <c r="E40" s="185" t="s">
        <v>1011</v>
      </c>
      <c r="F40" s="186" t="s">
        <v>10</v>
      </c>
      <c r="G40" s="187">
        <v>2</v>
      </c>
      <c r="H40" s="188"/>
      <c r="I40" s="223">
        <v>200.9</v>
      </c>
      <c r="J40" s="235">
        <v>202.36</v>
      </c>
      <c r="K40" s="235">
        <f t="shared" si="0"/>
        <v>0</v>
      </c>
      <c r="L40" s="235">
        <f t="shared" si="1"/>
        <v>0</v>
      </c>
      <c r="M40" s="235">
        <f t="shared" si="2"/>
        <v>0</v>
      </c>
      <c r="N40" s="253">
        <f t="shared" si="3"/>
        <v>0</v>
      </c>
    </row>
    <row r="41" spans="1:14" x14ac:dyDescent="0.2">
      <c r="A41" s="182" t="s">
        <v>37</v>
      </c>
      <c r="B41" s="183" t="s">
        <v>38</v>
      </c>
      <c r="C41" s="184" t="s">
        <v>43</v>
      </c>
      <c r="D41" s="183" t="s">
        <v>1009</v>
      </c>
      <c r="E41" s="185" t="s">
        <v>1012</v>
      </c>
      <c r="F41" s="186" t="s">
        <v>10</v>
      </c>
      <c r="G41" s="187">
        <v>2</v>
      </c>
      <c r="H41" s="188"/>
      <c r="I41" s="223">
        <v>25.91</v>
      </c>
      <c r="J41" s="235">
        <v>32.33</v>
      </c>
      <c r="K41" s="235">
        <f t="shared" si="0"/>
        <v>0</v>
      </c>
      <c r="L41" s="235">
        <f t="shared" si="1"/>
        <v>0</v>
      </c>
      <c r="M41" s="235">
        <f t="shared" si="2"/>
        <v>0</v>
      </c>
      <c r="N41" s="253">
        <f t="shared" si="3"/>
        <v>0</v>
      </c>
    </row>
    <row r="42" spans="1:14" x14ac:dyDescent="0.2">
      <c r="A42" s="50" t="s">
        <v>43</v>
      </c>
      <c r="B42" s="51" t="s">
        <v>44</v>
      </c>
      <c r="C42" s="191" t="s">
        <v>43</v>
      </c>
      <c r="D42" s="51" t="s">
        <v>44</v>
      </c>
      <c r="E42" s="54" t="s">
        <v>45</v>
      </c>
      <c r="F42" s="192" t="s">
        <v>10</v>
      </c>
      <c r="G42" s="56">
        <v>2</v>
      </c>
      <c r="H42" s="149"/>
      <c r="I42" s="225">
        <v>0</v>
      </c>
      <c r="J42" s="237">
        <v>0</v>
      </c>
      <c r="K42" s="237">
        <f t="shared" si="0"/>
        <v>274.71000000000004</v>
      </c>
      <c r="L42" s="237">
        <f t="shared" si="1"/>
        <v>282.59000000000003</v>
      </c>
      <c r="M42" s="237">
        <f t="shared" si="2"/>
        <v>7.8799999999999955</v>
      </c>
      <c r="N42" s="255">
        <f t="shared" si="3"/>
        <v>1.0289999999999999</v>
      </c>
    </row>
    <row r="43" spans="1:14" x14ac:dyDescent="0.2">
      <c r="A43" s="178" t="s">
        <v>46</v>
      </c>
      <c r="B43" s="179" t="s">
        <v>47</v>
      </c>
      <c r="C43" s="180" t="s">
        <v>46</v>
      </c>
      <c r="D43" s="179" t="s">
        <v>47</v>
      </c>
      <c r="E43" s="39" t="s">
        <v>48</v>
      </c>
      <c r="F43" s="181" t="s">
        <v>10</v>
      </c>
      <c r="G43" s="41">
        <v>3</v>
      </c>
      <c r="H43" s="149"/>
      <c r="I43" s="223">
        <v>80.91</v>
      </c>
      <c r="J43" s="234">
        <v>80.91</v>
      </c>
      <c r="K43" s="234">
        <f t="shared" si="0"/>
        <v>80.91</v>
      </c>
      <c r="L43" s="234">
        <f t="shared" si="1"/>
        <v>80.91</v>
      </c>
      <c r="M43" s="234">
        <f t="shared" si="2"/>
        <v>0</v>
      </c>
      <c r="N43" s="252">
        <f t="shared" si="3"/>
        <v>1</v>
      </c>
    </row>
    <row r="44" spans="1:14" x14ac:dyDescent="0.2">
      <c r="A44" s="178" t="s">
        <v>49</v>
      </c>
      <c r="B44" s="179" t="s">
        <v>50</v>
      </c>
      <c r="C44" s="180" t="s">
        <v>49</v>
      </c>
      <c r="D44" s="179" t="s">
        <v>50</v>
      </c>
      <c r="E44" s="39" t="s">
        <v>51</v>
      </c>
      <c r="F44" s="181" t="s">
        <v>10</v>
      </c>
      <c r="G44" s="41">
        <v>3</v>
      </c>
      <c r="H44" s="149"/>
      <c r="I44" s="223">
        <v>79.73</v>
      </c>
      <c r="J44" s="234">
        <v>79.73</v>
      </c>
      <c r="K44" s="234">
        <f t="shared" si="0"/>
        <v>79.73</v>
      </c>
      <c r="L44" s="234">
        <f t="shared" si="1"/>
        <v>79.73</v>
      </c>
      <c r="M44" s="234">
        <f t="shared" si="2"/>
        <v>0</v>
      </c>
      <c r="N44" s="252">
        <f t="shared" si="3"/>
        <v>1</v>
      </c>
    </row>
    <row r="45" spans="1:14" x14ac:dyDescent="0.2">
      <c r="A45" s="178" t="s">
        <v>52</v>
      </c>
      <c r="B45" s="179" t="s">
        <v>53</v>
      </c>
      <c r="C45" s="180" t="s">
        <v>52</v>
      </c>
      <c r="D45" s="179" t="s">
        <v>54</v>
      </c>
      <c r="E45" s="39" t="s">
        <v>55</v>
      </c>
      <c r="F45" s="181" t="s">
        <v>10</v>
      </c>
      <c r="G45" s="41">
        <v>3</v>
      </c>
      <c r="H45" s="149"/>
      <c r="I45" s="223">
        <v>415.08</v>
      </c>
      <c r="J45" s="234">
        <v>415.12</v>
      </c>
      <c r="K45" s="234">
        <f t="shared" si="0"/>
        <v>415.08</v>
      </c>
      <c r="L45" s="234">
        <f t="shared" si="1"/>
        <v>415.12</v>
      </c>
      <c r="M45" s="234">
        <f t="shared" si="2"/>
        <v>4.0000000000020464E-2</v>
      </c>
      <c r="N45" s="252">
        <f t="shared" si="3"/>
        <v>1</v>
      </c>
    </row>
    <row r="46" spans="1:14" x14ac:dyDescent="0.2">
      <c r="A46" s="178" t="s">
        <v>56</v>
      </c>
      <c r="B46" s="179" t="s">
        <v>57</v>
      </c>
      <c r="C46" s="180" t="s">
        <v>56</v>
      </c>
      <c r="D46" s="179" t="s">
        <v>57</v>
      </c>
      <c r="E46" s="39" t="s">
        <v>58</v>
      </c>
      <c r="F46" s="181" t="s">
        <v>10</v>
      </c>
      <c r="G46" s="41">
        <v>3</v>
      </c>
      <c r="H46" s="149"/>
      <c r="I46" s="223">
        <v>33.729999999999997</v>
      </c>
      <c r="J46" s="234">
        <v>33.729999999999997</v>
      </c>
      <c r="K46" s="234">
        <f t="shared" si="0"/>
        <v>33.729999999999997</v>
      </c>
      <c r="L46" s="234">
        <f t="shared" si="1"/>
        <v>33.729999999999997</v>
      </c>
      <c r="M46" s="234">
        <f t="shared" si="2"/>
        <v>0</v>
      </c>
      <c r="N46" s="252">
        <f t="shared" si="3"/>
        <v>1</v>
      </c>
    </row>
    <row r="47" spans="1:14" x14ac:dyDescent="0.2">
      <c r="A47" s="178" t="s">
        <v>59</v>
      </c>
      <c r="B47" s="179" t="s">
        <v>60</v>
      </c>
      <c r="C47" s="180" t="s">
        <v>59</v>
      </c>
      <c r="D47" s="179" t="s">
        <v>60</v>
      </c>
      <c r="E47" s="39" t="s">
        <v>61</v>
      </c>
      <c r="F47" s="181" t="s">
        <v>10</v>
      </c>
      <c r="G47" s="41">
        <v>3</v>
      </c>
      <c r="H47" s="149"/>
      <c r="I47" s="223">
        <v>88.59</v>
      </c>
      <c r="J47" s="234">
        <v>88.6</v>
      </c>
      <c r="K47" s="234">
        <f t="shared" si="0"/>
        <v>88.59</v>
      </c>
      <c r="L47" s="234">
        <f t="shared" si="1"/>
        <v>88.6</v>
      </c>
      <c r="M47" s="234">
        <f t="shared" si="2"/>
        <v>9.9999999999909051E-3</v>
      </c>
      <c r="N47" s="252">
        <f t="shared" si="3"/>
        <v>1</v>
      </c>
    </row>
    <row r="48" spans="1:14" x14ac:dyDescent="0.2">
      <c r="A48" s="178" t="s">
        <v>62</v>
      </c>
      <c r="B48" s="179" t="s">
        <v>63</v>
      </c>
      <c r="C48" s="180" t="s">
        <v>62</v>
      </c>
      <c r="D48" s="179" t="s">
        <v>63</v>
      </c>
      <c r="E48" s="39" t="s">
        <v>64</v>
      </c>
      <c r="F48" s="181" t="s">
        <v>10</v>
      </c>
      <c r="G48" s="41">
        <v>3</v>
      </c>
      <c r="H48" s="149"/>
      <c r="I48" s="223">
        <v>71.290000000000006</v>
      </c>
      <c r="J48" s="234">
        <v>75.08</v>
      </c>
      <c r="K48" s="234">
        <f t="shared" si="0"/>
        <v>71.290000000000006</v>
      </c>
      <c r="L48" s="234">
        <f t="shared" si="1"/>
        <v>75.08</v>
      </c>
      <c r="M48" s="234">
        <f t="shared" si="2"/>
        <v>3.789999999999992</v>
      </c>
      <c r="N48" s="252">
        <f t="shared" si="3"/>
        <v>1.0529999999999999</v>
      </c>
    </row>
    <row r="49" spans="1:14" x14ac:dyDescent="0.2">
      <c r="A49" s="178" t="s">
        <v>65</v>
      </c>
      <c r="B49" s="179" t="s">
        <v>66</v>
      </c>
      <c r="C49" s="180" t="s">
        <v>65</v>
      </c>
      <c r="D49" s="179" t="s">
        <v>66</v>
      </c>
      <c r="E49" s="39" t="s">
        <v>67</v>
      </c>
      <c r="F49" s="181" t="s">
        <v>10</v>
      </c>
      <c r="G49" s="41">
        <v>3</v>
      </c>
      <c r="H49" s="149"/>
      <c r="I49" s="223">
        <v>44.64</v>
      </c>
      <c r="J49" s="234">
        <v>45.95</v>
      </c>
      <c r="K49" s="234">
        <f t="shared" si="0"/>
        <v>44.64</v>
      </c>
      <c r="L49" s="234">
        <f t="shared" si="1"/>
        <v>45.95</v>
      </c>
      <c r="M49" s="234">
        <f t="shared" si="2"/>
        <v>1.3100000000000023</v>
      </c>
      <c r="N49" s="252">
        <f t="shared" si="3"/>
        <v>1.0289999999999999</v>
      </c>
    </row>
    <row r="50" spans="1:14" x14ac:dyDescent="0.2">
      <c r="A50" s="182" t="s">
        <v>46</v>
      </c>
      <c r="B50" s="183" t="s">
        <v>47</v>
      </c>
      <c r="C50" s="184" t="s">
        <v>68</v>
      </c>
      <c r="D50" s="183" t="s">
        <v>1013</v>
      </c>
      <c r="E50" s="185" t="s">
        <v>1014</v>
      </c>
      <c r="F50" s="186" t="s">
        <v>10</v>
      </c>
      <c r="G50" s="187">
        <v>3</v>
      </c>
      <c r="H50" s="188"/>
      <c r="I50" s="223">
        <v>97.85</v>
      </c>
      <c r="J50" s="235">
        <v>97.85</v>
      </c>
      <c r="K50" s="235">
        <f t="shared" si="0"/>
        <v>0</v>
      </c>
      <c r="L50" s="235">
        <f t="shared" si="1"/>
        <v>0</v>
      </c>
      <c r="M50" s="235">
        <f t="shared" si="2"/>
        <v>0</v>
      </c>
      <c r="N50" s="253">
        <f t="shared" si="3"/>
        <v>0</v>
      </c>
    </row>
    <row r="51" spans="1:14" x14ac:dyDescent="0.2">
      <c r="A51" s="182" t="s">
        <v>49</v>
      </c>
      <c r="B51" s="183" t="s">
        <v>50</v>
      </c>
      <c r="C51" s="184" t="s">
        <v>68</v>
      </c>
      <c r="D51" s="183" t="s">
        <v>1013</v>
      </c>
      <c r="E51" s="185" t="s">
        <v>1015</v>
      </c>
      <c r="F51" s="186" t="s">
        <v>10</v>
      </c>
      <c r="G51" s="187">
        <v>3</v>
      </c>
      <c r="H51" s="188"/>
      <c r="I51" s="223">
        <v>107.87</v>
      </c>
      <c r="J51" s="235">
        <v>107.87</v>
      </c>
      <c r="K51" s="235">
        <f t="shared" si="0"/>
        <v>0</v>
      </c>
      <c r="L51" s="235">
        <f t="shared" si="1"/>
        <v>0</v>
      </c>
      <c r="M51" s="235">
        <f t="shared" si="2"/>
        <v>0</v>
      </c>
      <c r="N51" s="253">
        <f t="shared" si="3"/>
        <v>0</v>
      </c>
    </row>
    <row r="52" spans="1:14" x14ac:dyDescent="0.2">
      <c r="A52" s="182" t="s">
        <v>52</v>
      </c>
      <c r="B52" s="183" t="s">
        <v>53</v>
      </c>
      <c r="C52" s="184" t="s">
        <v>68</v>
      </c>
      <c r="D52" s="183" t="s">
        <v>1013</v>
      </c>
      <c r="E52" s="185" t="s">
        <v>1016</v>
      </c>
      <c r="F52" s="186" t="s">
        <v>10</v>
      </c>
      <c r="G52" s="187">
        <v>3</v>
      </c>
      <c r="H52" s="188"/>
      <c r="I52" s="223">
        <v>450.47</v>
      </c>
      <c r="J52" s="235">
        <v>450.43</v>
      </c>
      <c r="K52" s="235">
        <f t="shared" si="0"/>
        <v>0</v>
      </c>
      <c r="L52" s="235">
        <f t="shared" si="1"/>
        <v>0</v>
      </c>
      <c r="M52" s="235">
        <f t="shared" si="2"/>
        <v>0</v>
      </c>
      <c r="N52" s="253">
        <f t="shared" si="3"/>
        <v>0</v>
      </c>
    </row>
    <row r="53" spans="1:14" x14ac:dyDescent="0.2">
      <c r="A53" s="182" t="s">
        <v>56</v>
      </c>
      <c r="B53" s="183" t="s">
        <v>57</v>
      </c>
      <c r="C53" s="184" t="s">
        <v>68</v>
      </c>
      <c r="D53" s="183" t="s">
        <v>1013</v>
      </c>
      <c r="E53" s="185" t="s">
        <v>1017</v>
      </c>
      <c r="F53" s="186" t="s">
        <v>10</v>
      </c>
      <c r="G53" s="187">
        <v>3</v>
      </c>
      <c r="H53" s="188"/>
      <c r="I53" s="223">
        <v>44.95</v>
      </c>
      <c r="J53" s="235">
        <v>44.95</v>
      </c>
      <c r="K53" s="235">
        <f t="shared" si="0"/>
        <v>0</v>
      </c>
      <c r="L53" s="235">
        <f t="shared" si="1"/>
        <v>0</v>
      </c>
      <c r="M53" s="235">
        <f t="shared" si="2"/>
        <v>0</v>
      </c>
      <c r="N53" s="253">
        <f t="shared" si="3"/>
        <v>0</v>
      </c>
    </row>
    <row r="54" spans="1:14" x14ac:dyDescent="0.2">
      <c r="A54" s="182" t="s">
        <v>59</v>
      </c>
      <c r="B54" s="183" t="s">
        <v>60</v>
      </c>
      <c r="C54" s="184" t="s">
        <v>68</v>
      </c>
      <c r="D54" s="183" t="s">
        <v>1013</v>
      </c>
      <c r="E54" s="185" t="s">
        <v>1018</v>
      </c>
      <c r="F54" s="186" t="s">
        <v>10</v>
      </c>
      <c r="G54" s="187">
        <v>3</v>
      </c>
      <c r="H54" s="188"/>
      <c r="I54" s="223">
        <v>91.05</v>
      </c>
      <c r="J54" s="235">
        <v>91.04</v>
      </c>
      <c r="K54" s="235">
        <f t="shared" si="0"/>
        <v>0</v>
      </c>
      <c r="L54" s="235">
        <f t="shared" si="1"/>
        <v>0</v>
      </c>
      <c r="M54" s="235">
        <f t="shared" si="2"/>
        <v>0</v>
      </c>
      <c r="N54" s="253">
        <f t="shared" si="3"/>
        <v>0</v>
      </c>
    </row>
    <row r="55" spans="1:14" x14ac:dyDescent="0.2">
      <c r="A55" s="182" t="s">
        <v>62</v>
      </c>
      <c r="B55" s="183" t="s">
        <v>63</v>
      </c>
      <c r="C55" s="184" t="s">
        <v>68</v>
      </c>
      <c r="D55" s="183" t="s">
        <v>1013</v>
      </c>
      <c r="E55" s="185" t="s">
        <v>1019</v>
      </c>
      <c r="F55" s="186" t="s">
        <v>10</v>
      </c>
      <c r="G55" s="187">
        <v>3</v>
      </c>
      <c r="H55" s="188"/>
      <c r="I55" s="223">
        <v>86.85</v>
      </c>
      <c r="J55" s="235">
        <v>91.46</v>
      </c>
      <c r="K55" s="235">
        <f t="shared" si="0"/>
        <v>0</v>
      </c>
      <c r="L55" s="235">
        <f t="shared" si="1"/>
        <v>0</v>
      </c>
      <c r="M55" s="235">
        <f t="shared" si="2"/>
        <v>0</v>
      </c>
      <c r="N55" s="253">
        <f t="shared" si="3"/>
        <v>0</v>
      </c>
    </row>
    <row r="56" spans="1:14" x14ac:dyDescent="0.2">
      <c r="A56" s="182" t="s">
        <v>65</v>
      </c>
      <c r="B56" s="183" t="s">
        <v>66</v>
      </c>
      <c r="C56" s="184" t="s">
        <v>68</v>
      </c>
      <c r="D56" s="183" t="s">
        <v>1013</v>
      </c>
      <c r="E56" s="185" t="s">
        <v>1020</v>
      </c>
      <c r="F56" s="186" t="s">
        <v>10</v>
      </c>
      <c r="G56" s="187">
        <v>3</v>
      </c>
      <c r="H56" s="188"/>
      <c r="I56" s="223">
        <v>81.7</v>
      </c>
      <c r="J56" s="235">
        <v>84.11</v>
      </c>
      <c r="K56" s="235">
        <f t="shared" si="0"/>
        <v>0</v>
      </c>
      <c r="L56" s="235">
        <f t="shared" si="1"/>
        <v>0</v>
      </c>
      <c r="M56" s="235">
        <f t="shared" si="2"/>
        <v>0</v>
      </c>
      <c r="N56" s="253">
        <f t="shared" si="3"/>
        <v>0</v>
      </c>
    </row>
    <row r="57" spans="1:14" x14ac:dyDescent="0.2">
      <c r="A57" s="42" t="s">
        <v>68</v>
      </c>
      <c r="B57" s="43" t="s">
        <v>69</v>
      </c>
      <c r="C57" s="189" t="s">
        <v>68</v>
      </c>
      <c r="D57" s="43" t="s">
        <v>69</v>
      </c>
      <c r="E57" s="46" t="s">
        <v>70</v>
      </c>
      <c r="F57" s="190" t="s">
        <v>10</v>
      </c>
      <c r="G57" s="48">
        <v>3</v>
      </c>
      <c r="H57" s="149"/>
      <c r="I57" s="224">
        <v>0</v>
      </c>
      <c r="J57" s="236">
        <v>0</v>
      </c>
      <c r="K57" s="236">
        <f t="shared" si="0"/>
        <v>960.74000000000012</v>
      </c>
      <c r="L57" s="236">
        <f t="shared" si="1"/>
        <v>967.71</v>
      </c>
      <c r="M57" s="236">
        <f t="shared" si="2"/>
        <v>6.9699999999999136</v>
      </c>
      <c r="N57" s="254">
        <f t="shared" si="3"/>
        <v>1.0069999999999999</v>
      </c>
    </row>
    <row r="58" spans="1:14" x14ac:dyDescent="0.2">
      <c r="A58" s="178" t="s">
        <v>71</v>
      </c>
      <c r="B58" s="179" t="s">
        <v>72</v>
      </c>
      <c r="C58" s="180" t="s">
        <v>71</v>
      </c>
      <c r="D58" s="179" t="s">
        <v>72</v>
      </c>
      <c r="E58" s="39" t="s">
        <v>73</v>
      </c>
      <c r="F58" s="181" t="s">
        <v>74</v>
      </c>
      <c r="G58" s="41">
        <v>4</v>
      </c>
      <c r="H58" s="149"/>
      <c r="I58" s="223">
        <v>92.05</v>
      </c>
      <c r="J58" s="234">
        <v>94.42</v>
      </c>
      <c r="K58" s="234">
        <f t="shared" si="0"/>
        <v>92.05</v>
      </c>
      <c r="L58" s="234">
        <f t="shared" si="1"/>
        <v>94.42</v>
      </c>
      <c r="M58" s="234">
        <f t="shared" si="2"/>
        <v>2.3700000000000045</v>
      </c>
      <c r="N58" s="252">
        <f t="shared" si="3"/>
        <v>1.026</v>
      </c>
    </row>
    <row r="59" spans="1:14" x14ac:dyDescent="0.2">
      <c r="A59" s="178" t="s">
        <v>75</v>
      </c>
      <c r="B59" s="179" t="s">
        <v>76</v>
      </c>
      <c r="C59" s="178" t="s">
        <v>75</v>
      </c>
      <c r="D59" s="179" t="s">
        <v>76</v>
      </c>
      <c r="E59" s="59" t="s">
        <v>77</v>
      </c>
      <c r="F59" s="181" t="s">
        <v>74</v>
      </c>
      <c r="G59" s="41">
        <v>4</v>
      </c>
      <c r="H59" s="149"/>
      <c r="I59" s="223">
        <v>0</v>
      </c>
      <c r="J59" s="234">
        <v>0</v>
      </c>
      <c r="K59" s="234">
        <f t="shared" si="0"/>
        <v>0</v>
      </c>
      <c r="L59" s="234">
        <f t="shared" si="1"/>
        <v>0</v>
      </c>
      <c r="M59" s="234">
        <f t="shared" si="2"/>
        <v>0</v>
      </c>
      <c r="N59" s="252">
        <f t="shared" si="3"/>
        <v>0</v>
      </c>
    </row>
    <row r="60" spans="1:14" x14ac:dyDescent="0.2">
      <c r="A60" s="178" t="s">
        <v>78</v>
      </c>
      <c r="B60" s="179" t="s">
        <v>79</v>
      </c>
      <c r="C60" s="180" t="s">
        <v>78</v>
      </c>
      <c r="D60" s="179" t="s">
        <v>79</v>
      </c>
      <c r="E60" s="39" t="s">
        <v>80</v>
      </c>
      <c r="F60" s="181" t="s">
        <v>74</v>
      </c>
      <c r="G60" s="41">
        <v>4</v>
      </c>
      <c r="H60" s="149"/>
      <c r="I60" s="223">
        <v>324.27999999999997</v>
      </c>
      <c r="J60" s="234">
        <v>324.3</v>
      </c>
      <c r="K60" s="234">
        <f t="shared" si="0"/>
        <v>324.27999999999997</v>
      </c>
      <c r="L60" s="234">
        <f t="shared" si="1"/>
        <v>324.3</v>
      </c>
      <c r="M60" s="234">
        <f t="shared" si="2"/>
        <v>2.0000000000038654E-2</v>
      </c>
      <c r="N60" s="252">
        <f t="shared" si="3"/>
        <v>1</v>
      </c>
    </row>
    <row r="61" spans="1:14" x14ac:dyDescent="0.2">
      <c r="A61" s="178" t="s">
        <v>81</v>
      </c>
      <c r="B61" s="179" t="s">
        <v>82</v>
      </c>
      <c r="C61" s="180" t="s">
        <v>81</v>
      </c>
      <c r="D61" s="179" t="s">
        <v>82</v>
      </c>
      <c r="E61" s="39" t="s">
        <v>83</v>
      </c>
      <c r="F61" s="181" t="s">
        <v>74</v>
      </c>
      <c r="G61" s="41">
        <v>4</v>
      </c>
      <c r="H61" s="149"/>
      <c r="I61" s="223">
        <v>26.42</v>
      </c>
      <c r="J61" s="234">
        <v>27.28</v>
      </c>
      <c r="K61" s="234">
        <f t="shared" si="0"/>
        <v>26.42</v>
      </c>
      <c r="L61" s="234">
        <f t="shared" si="1"/>
        <v>27.28</v>
      </c>
      <c r="M61" s="234">
        <f t="shared" si="2"/>
        <v>0.85999999999999943</v>
      </c>
      <c r="N61" s="252">
        <f t="shared" si="3"/>
        <v>1.0329999999999999</v>
      </c>
    </row>
    <row r="62" spans="1:14" x14ac:dyDescent="0.2">
      <c r="A62" s="178" t="s">
        <v>84</v>
      </c>
      <c r="B62" s="179" t="s">
        <v>85</v>
      </c>
      <c r="C62" s="180" t="s">
        <v>84</v>
      </c>
      <c r="D62" s="179" t="s">
        <v>85</v>
      </c>
      <c r="E62" s="39" t="s">
        <v>86</v>
      </c>
      <c r="F62" s="181" t="s">
        <v>10</v>
      </c>
      <c r="G62" s="41">
        <v>4</v>
      </c>
      <c r="H62" s="149"/>
      <c r="I62" s="223">
        <v>115.15</v>
      </c>
      <c r="J62" s="234">
        <v>115.15</v>
      </c>
      <c r="K62" s="234">
        <f t="shared" si="0"/>
        <v>115.15</v>
      </c>
      <c r="L62" s="234">
        <f t="shared" si="1"/>
        <v>115.15</v>
      </c>
      <c r="M62" s="234">
        <f t="shared" si="2"/>
        <v>0</v>
      </c>
      <c r="N62" s="252">
        <f t="shared" si="3"/>
        <v>1</v>
      </c>
    </row>
    <row r="63" spans="1:14" x14ac:dyDescent="0.2">
      <c r="A63" s="178" t="s">
        <v>87</v>
      </c>
      <c r="B63" s="179" t="s">
        <v>88</v>
      </c>
      <c r="C63" s="180" t="s">
        <v>87</v>
      </c>
      <c r="D63" s="179" t="s">
        <v>88</v>
      </c>
      <c r="E63" s="39" t="s">
        <v>89</v>
      </c>
      <c r="F63" s="181" t="s">
        <v>74</v>
      </c>
      <c r="G63" s="41">
        <v>4</v>
      </c>
      <c r="H63" s="149"/>
      <c r="I63" s="223">
        <v>23.5</v>
      </c>
      <c r="J63" s="234">
        <v>24.23</v>
      </c>
      <c r="K63" s="234">
        <f t="shared" si="0"/>
        <v>23.5</v>
      </c>
      <c r="L63" s="234">
        <f t="shared" si="1"/>
        <v>24.23</v>
      </c>
      <c r="M63" s="234">
        <f t="shared" si="2"/>
        <v>0.73000000000000043</v>
      </c>
      <c r="N63" s="252">
        <f t="shared" si="3"/>
        <v>1.0309999999999999</v>
      </c>
    </row>
    <row r="64" spans="1:14" x14ac:dyDescent="0.2">
      <c r="A64" s="182" t="s">
        <v>71</v>
      </c>
      <c r="B64" s="183" t="s">
        <v>72</v>
      </c>
      <c r="C64" s="184" t="s">
        <v>90</v>
      </c>
      <c r="D64" s="183" t="s">
        <v>1021</v>
      </c>
      <c r="E64" s="185" t="s">
        <v>1022</v>
      </c>
      <c r="F64" s="186" t="s">
        <v>74</v>
      </c>
      <c r="G64" s="187">
        <v>4</v>
      </c>
      <c r="H64" s="188"/>
      <c r="I64" s="223">
        <v>59.19</v>
      </c>
      <c r="J64" s="235">
        <v>60.73</v>
      </c>
      <c r="K64" s="235">
        <f t="shared" si="0"/>
        <v>0</v>
      </c>
      <c r="L64" s="235">
        <f t="shared" si="1"/>
        <v>0</v>
      </c>
      <c r="M64" s="235">
        <f t="shared" si="2"/>
        <v>0</v>
      </c>
      <c r="N64" s="253">
        <f t="shared" si="3"/>
        <v>0</v>
      </c>
    </row>
    <row r="65" spans="1:14" x14ac:dyDescent="0.2">
      <c r="A65" s="182" t="s">
        <v>75</v>
      </c>
      <c r="B65" s="183" t="s">
        <v>76</v>
      </c>
      <c r="C65" s="184" t="s">
        <v>90</v>
      </c>
      <c r="D65" s="183" t="s">
        <v>1021</v>
      </c>
      <c r="E65" s="185" t="s">
        <v>1023</v>
      </c>
      <c r="F65" s="186" t="s">
        <v>74</v>
      </c>
      <c r="G65" s="187">
        <v>4</v>
      </c>
      <c r="H65" s="188"/>
      <c r="I65" s="223">
        <v>160.37</v>
      </c>
      <c r="J65" s="235">
        <v>160.35</v>
      </c>
      <c r="K65" s="235">
        <f t="shared" si="0"/>
        <v>0</v>
      </c>
      <c r="L65" s="235">
        <f t="shared" si="1"/>
        <v>0</v>
      </c>
      <c r="M65" s="235">
        <f t="shared" si="2"/>
        <v>0</v>
      </c>
      <c r="N65" s="253">
        <f t="shared" si="3"/>
        <v>0</v>
      </c>
    </row>
    <row r="66" spans="1:14" x14ac:dyDescent="0.2">
      <c r="A66" s="182" t="s">
        <v>78</v>
      </c>
      <c r="B66" s="183" t="s">
        <v>79</v>
      </c>
      <c r="C66" s="184" t="s">
        <v>90</v>
      </c>
      <c r="D66" s="183" t="s">
        <v>1021</v>
      </c>
      <c r="E66" s="185" t="s">
        <v>1024</v>
      </c>
      <c r="F66" s="186" t="s">
        <v>74</v>
      </c>
      <c r="G66" s="187">
        <v>4</v>
      </c>
      <c r="H66" s="188"/>
      <c r="I66" s="223">
        <v>185.79</v>
      </c>
      <c r="J66" s="235">
        <v>185.77</v>
      </c>
      <c r="K66" s="235">
        <f t="shared" si="0"/>
        <v>0</v>
      </c>
      <c r="L66" s="235">
        <f t="shared" si="1"/>
        <v>0</v>
      </c>
      <c r="M66" s="235">
        <f t="shared" si="2"/>
        <v>0</v>
      </c>
      <c r="N66" s="253">
        <f t="shared" si="3"/>
        <v>0</v>
      </c>
    </row>
    <row r="67" spans="1:14" x14ac:dyDescent="0.2">
      <c r="A67" s="182" t="s">
        <v>84</v>
      </c>
      <c r="B67" s="183" t="s">
        <v>85</v>
      </c>
      <c r="C67" s="184" t="s">
        <v>90</v>
      </c>
      <c r="D67" s="183" t="s">
        <v>1021</v>
      </c>
      <c r="E67" s="185" t="s">
        <v>1025</v>
      </c>
      <c r="F67" s="186" t="s">
        <v>10</v>
      </c>
      <c r="G67" s="187">
        <v>4</v>
      </c>
      <c r="H67" s="188"/>
      <c r="I67" s="223">
        <v>66.56</v>
      </c>
      <c r="J67" s="235">
        <v>66.56</v>
      </c>
      <c r="K67" s="235">
        <f t="shared" si="0"/>
        <v>0</v>
      </c>
      <c r="L67" s="235">
        <f t="shared" si="1"/>
        <v>0</v>
      </c>
      <c r="M67" s="235">
        <f t="shared" si="2"/>
        <v>0</v>
      </c>
      <c r="N67" s="253">
        <f t="shared" si="3"/>
        <v>0</v>
      </c>
    </row>
    <row r="68" spans="1:14" x14ac:dyDescent="0.2">
      <c r="A68" s="182" t="s">
        <v>87</v>
      </c>
      <c r="B68" s="183" t="s">
        <v>88</v>
      </c>
      <c r="C68" s="184" t="s">
        <v>90</v>
      </c>
      <c r="D68" s="183" t="s">
        <v>1021</v>
      </c>
      <c r="E68" s="185" t="s">
        <v>1026</v>
      </c>
      <c r="F68" s="186" t="s">
        <v>74</v>
      </c>
      <c r="G68" s="187">
        <v>4</v>
      </c>
      <c r="H68" s="188"/>
      <c r="I68" s="223">
        <v>8.41</v>
      </c>
      <c r="J68" s="235">
        <v>8.68</v>
      </c>
      <c r="K68" s="235">
        <f t="shared" si="0"/>
        <v>0</v>
      </c>
      <c r="L68" s="235">
        <f t="shared" si="1"/>
        <v>0</v>
      </c>
      <c r="M68" s="235">
        <f t="shared" si="2"/>
        <v>0</v>
      </c>
      <c r="N68" s="253">
        <f t="shared" si="3"/>
        <v>0</v>
      </c>
    </row>
    <row r="69" spans="1:14" x14ac:dyDescent="0.2">
      <c r="A69" s="42" t="s">
        <v>90</v>
      </c>
      <c r="B69" s="43" t="s">
        <v>91</v>
      </c>
      <c r="C69" s="189" t="s">
        <v>90</v>
      </c>
      <c r="D69" s="43" t="s">
        <v>91</v>
      </c>
      <c r="E69" s="46" t="s">
        <v>92</v>
      </c>
      <c r="F69" s="190" t="s">
        <v>74</v>
      </c>
      <c r="G69" s="48">
        <v>4</v>
      </c>
      <c r="H69" s="149"/>
      <c r="I69" s="224">
        <v>0</v>
      </c>
      <c r="J69" s="236">
        <v>0</v>
      </c>
      <c r="K69" s="236">
        <f t="shared" si="0"/>
        <v>480.32000000000005</v>
      </c>
      <c r="L69" s="236">
        <f t="shared" si="1"/>
        <v>482.09000000000003</v>
      </c>
      <c r="M69" s="236">
        <f t="shared" si="2"/>
        <v>1.7699999999999818</v>
      </c>
      <c r="N69" s="254">
        <f t="shared" si="3"/>
        <v>1.004</v>
      </c>
    </row>
    <row r="70" spans="1:14" x14ac:dyDescent="0.2">
      <c r="A70" s="182" t="s">
        <v>75</v>
      </c>
      <c r="B70" s="183" t="s">
        <v>76</v>
      </c>
      <c r="C70" s="184" t="s">
        <v>93</v>
      </c>
      <c r="D70" s="183" t="s">
        <v>1027</v>
      </c>
      <c r="E70" s="185" t="s">
        <v>1028</v>
      </c>
      <c r="F70" s="186" t="s">
        <v>74</v>
      </c>
      <c r="G70" s="187">
        <v>4</v>
      </c>
      <c r="H70" s="188"/>
      <c r="I70" s="223">
        <v>315.73</v>
      </c>
      <c r="J70" s="235">
        <v>315.75</v>
      </c>
      <c r="K70" s="235">
        <f t="shared" si="0"/>
        <v>0</v>
      </c>
      <c r="L70" s="235">
        <f t="shared" si="1"/>
        <v>0</v>
      </c>
      <c r="M70" s="235">
        <f t="shared" si="2"/>
        <v>0</v>
      </c>
      <c r="N70" s="253">
        <f t="shared" si="3"/>
        <v>0</v>
      </c>
    </row>
    <row r="71" spans="1:14" x14ac:dyDescent="0.2">
      <c r="A71" s="182" t="s">
        <v>81</v>
      </c>
      <c r="B71" s="183" t="s">
        <v>82</v>
      </c>
      <c r="C71" s="184" t="s">
        <v>93</v>
      </c>
      <c r="D71" s="183" t="s">
        <v>1027</v>
      </c>
      <c r="E71" s="185" t="s">
        <v>1029</v>
      </c>
      <c r="F71" s="186" t="s">
        <v>74</v>
      </c>
      <c r="G71" s="187">
        <v>4</v>
      </c>
      <c r="H71" s="188"/>
      <c r="I71" s="223">
        <v>55.15</v>
      </c>
      <c r="J71" s="235">
        <v>56.93</v>
      </c>
      <c r="K71" s="235">
        <f t="shared" si="0"/>
        <v>0</v>
      </c>
      <c r="L71" s="235">
        <f t="shared" si="1"/>
        <v>0</v>
      </c>
      <c r="M71" s="235">
        <f t="shared" si="2"/>
        <v>0</v>
      </c>
      <c r="N71" s="253">
        <f t="shared" si="3"/>
        <v>0</v>
      </c>
    </row>
    <row r="72" spans="1:14" x14ac:dyDescent="0.2">
      <c r="A72" s="50" t="s">
        <v>93</v>
      </c>
      <c r="B72" s="51" t="s">
        <v>94</v>
      </c>
      <c r="C72" s="191" t="s">
        <v>93</v>
      </c>
      <c r="D72" s="51" t="s">
        <v>94</v>
      </c>
      <c r="E72" s="54" t="s">
        <v>95</v>
      </c>
      <c r="F72" s="192" t="s">
        <v>74</v>
      </c>
      <c r="G72" s="56">
        <v>4</v>
      </c>
      <c r="H72" s="149"/>
      <c r="I72" s="225">
        <v>0</v>
      </c>
      <c r="J72" s="237">
        <v>0</v>
      </c>
      <c r="K72" s="237">
        <f t="shared" si="0"/>
        <v>370.88</v>
      </c>
      <c r="L72" s="237">
        <f t="shared" si="1"/>
        <v>372.68</v>
      </c>
      <c r="M72" s="237">
        <f t="shared" si="2"/>
        <v>1.8000000000000114</v>
      </c>
      <c r="N72" s="255">
        <f t="shared" si="3"/>
        <v>1.0049999999999999</v>
      </c>
    </row>
    <row r="73" spans="1:14" x14ac:dyDescent="0.2">
      <c r="A73" s="178" t="s">
        <v>96</v>
      </c>
      <c r="B73" s="179" t="s">
        <v>97</v>
      </c>
      <c r="C73" s="180" t="s">
        <v>96</v>
      </c>
      <c r="D73" s="179" t="s">
        <v>98</v>
      </c>
      <c r="E73" s="39" t="s">
        <v>99</v>
      </c>
      <c r="F73" s="181" t="s">
        <v>100</v>
      </c>
      <c r="G73" s="41">
        <v>5</v>
      </c>
      <c r="H73" s="149"/>
      <c r="I73" s="223">
        <v>852.25</v>
      </c>
      <c r="J73" s="234">
        <v>852.15</v>
      </c>
      <c r="K73" s="234">
        <f t="shared" si="0"/>
        <v>852.25</v>
      </c>
      <c r="L73" s="234">
        <f t="shared" si="1"/>
        <v>852.15</v>
      </c>
      <c r="M73" s="234">
        <f t="shared" si="2"/>
        <v>-0.10000000000002274</v>
      </c>
      <c r="N73" s="252">
        <f t="shared" si="3"/>
        <v>1</v>
      </c>
    </row>
    <row r="74" spans="1:14" x14ac:dyDescent="0.2">
      <c r="A74" s="178" t="s">
        <v>101</v>
      </c>
      <c r="B74" s="179" t="s">
        <v>102</v>
      </c>
      <c r="C74" s="180" t="s">
        <v>101</v>
      </c>
      <c r="D74" s="179" t="s">
        <v>102</v>
      </c>
      <c r="E74" s="39" t="s">
        <v>103</v>
      </c>
      <c r="F74" s="181" t="s">
        <v>100</v>
      </c>
      <c r="G74" s="41">
        <v>5</v>
      </c>
      <c r="H74" s="149"/>
      <c r="I74" s="223">
        <v>124</v>
      </c>
      <c r="J74" s="234">
        <v>124.01</v>
      </c>
      <c r="K74" s="234">
        <f t="shared" si="0"/>
        <v>124</v>
      </c>
      <c r="L74" s="234">
        <f t="shared" si="1"/>
        <v>124.01</v>
      </c>
      <c r="M74" s="234">
        <f t="shared" si="2"/>
        <v>1.0000000000005116E-2</v>
      </c>
      <c r="N74" s="252">
        <f t="shared" si="3"/>
        <v>1</v>
      </c>
    </row>
    <row r="75" spans="1:14" x14ac:dyDescent="0.2">
      <c r="A75" s="178" t="s">
        <v>104</v>
      </c>
      <c r="B75" s="179" t="s">
        <v>105</v>
      </c>
      <c r="C75" s="180" t="s">
        <v>104</v>
      </c>
      <c r="D75" s="179" t="s">
        <v>105</v>
      </c>
      <c r="E75" s="39" t="s">
        <v>106</v>
      </c>
      <c r="F75" s="181" t="s">
        <v>100</v>
      </c>
      <c r="G75" s="41">
        <v>5</v>
      </c>
      <c r="H75" s="149"/>
      <c r="I75" s="223">
        <v>255.92</v>
      </c>
      <c r="J75" s="234">
        <v>255.92</v>
      </c>
      <c r="K75" s="234">
        <f t="shared" si="0"/>
        <v>255.92</v>
      </c>
      <c r="L75" s="234">
        <f t="shared" si="1"/>
        <v>255.92</v>
      </c>
      <c r="M75" s="234">
        <f t="shared" si="2"/>
        <v>0</v>
      </c>
      <c r="N75" s="252">
        <f t="shared" si="3"/>
        <v>1</v>
      </c>
    </row>
    <row r="76" spans="1:14" x14ac:dyDescent="0.2">
      <c r="A76" s="178" t="s">
        <v>107</v>
      </c>
      <c r="B76" s="179" t="s">
        <v>108</v>
      </c>
      <c r="C76" s="180" t="s">
        <v>107</v>
      </c>
      <c r="D76" s="179" t="s">
        <v>108</v>
      </c>
      <c r="E76" s="39" t="s">
        <v>109</v>
      </c>
      <c r="F76" s="181" t="s">
        <v>100</v>
      </c>
      <c r="G76" s="41">
        <v>5</v>
      </c>
      <c r="H76" s="149"/>
      <c r="I76" s="223">
        <v>244.59</v>
      </c>
      <c r="J76" s="234">
        <v>244.61</v>
      </c>
      <c r="K76" s="234">
        <f t="shared" si="0"/>
        <v>244.59</v>
      </c>
      <c r="L76" s="234">
        <f t="shared" si="1"/>
        <v>244.61</v>
      </c>
      <c r="M76" s="234">
        <f t="shared" si="2"/>
        <v>2.0000000000010232E-2</v>
      </c>
      <c r="N76" s="252">
        <f t="shared" si="3"/>
        <v>1</v>
      </c>
    </row>
    <row r="77" spans="1:14" x14ac:dyDescent="0.2">
      <c r="A77" s="178" t="s">
        <v>110</v>
      </c>
      <c r="B77" s="179" t="s">
        <v>111</v>
      </c>
      <c r="C77" s="180" t="s">
        <v>110</v>
      </c>
      <c r="D77" s="179" t="s">
        <v>111</v>
      </c>
      <c r="E77" s="39" t="s">
        <v>112</v>
      </c>
      <c r="F77" s="181" t="s">
        <v>100</v>
      </c>
      <c r="G77" s="41">
        <v>5</v>
      </c>
      <c r="H77" s="149"/>
      <c r="I77" s="223">
        <v>21.89</v>
      </c>
      <c r="J77" s="234">
        <v>21.89</v>
      </c>
      <c r="K77" s="234">
        <f t="shared" si="0"/>
        <v>21.89</v>
      </c>
      <c r="L77" s="234">
        <f t="shared" si="1"/>
        <v>21.89</v>
      </c>
      <c r="M77" s="234">
        <f t="shared" si="2"/>
        <v>0</v>
      </c>
      <c r="N77" s="252">
        <f t="shared" si="3"/>
        <v>1</v>
      </c>
    </row>
    <row r="78" spans="1:14" x14ac:dyDescent="0.2">
      <c r="A78" s="178" t="s">
        <v>113</v>
      </c>
      <c r="B78" s="179" t="s">
        <v>114</v>
      </c>
      <c r="C78" s="180" t="s">
        <v>113</v>
      </c>
      <c r="D78" s="179" t="s">
        <v>114</v>
      </c>
      <c r="E78" s="39" t="s">
        <v>115</v>
      </c>
      <c r="F78" s="181" t="s">
        <v>100</v>
      </c>
      <c r="G78" s="41">
        <v>5</v>
      </c>
      <c r="H78" s="149"/>
      <c r="I78" s="223">
        <v>0</v>
      </c>
      <c r="J78" s="234">
        <v>0</v>
      </c>
      <c r="K78" s="234">
        <f t="shared" si="0"/>
        <v>0</v>
      </c>
      <c r="L78" s="234">
        <f t="shared" si="1"/>
        <v>0</v>
      </c>
      <c r="M78" s="234">
        <f t="shared" si="2"/>
        <v>0</v>
      </c>
      <c r="N78" s="252">
        <f t="shared" si="3"/>
        <v>0</v>
      </c>
    </row>
    <row r="79" spans="1:14" x14ac:dyDescent="0.2">
      <c r="A79" s="182" t="s">
        <v>96</v>
      </c>
      <c r="B79" s="183" t="s">
        <v>97</v>
      </c>
      <c r="C79" s="184" t="s">
        <v>116</v>
      </c>
      <c r="D79" s="183" t="s">
        <v>1030</v>
      </c>
      <c r="E79" s="185" t="s">
        <v>1031</v>
      </c>
      <c r="F79" s="186" t="s">
        <v>100</v>
      </c>
      <c r="G79" s="187">
        <v>5</v>
      </c>
      <c r="H79" s="188"/>
      <c r="I79" s="223">
        <v>1164.68</v>
      </c>
      <c r="J79" s="235">
        <v>1164.78</v>
      </c>
      <c r="K79" s="235">
        <f t="shared" si="0"/>
        <v>0</v>
      </c>
      <c r="L79" s="235">
        <f t="shared" si="1"/>
        <v>0</v>
      </c>
      <c r="M79" s="235">
        <f t="shared" si="2"/>
        <v>0</v>
      </c>
      <c r="N79" s="253">
        <f t="shared" si="3"/>
        <v>0</v>
      </c>
    </row>
    <row r="80" spans="1:14" x14ac:dyDescent="0.2">
      <c r="A80" s="182" t="s">
        <v>101</v>
      </c>
      <c r="B80" s="183" t="s">
        <v>102</v>
      </c>
      <c r="C80" s="184" t="s">
        <v>116</v>
      </c>
      <c r="D80" s="183" t="s">
        <v>1030</v>
      </c>
      <c r="E80" s="185" t="s">
        <v>1032</v>
      </c>
      <c r="F80" s="186" t="s">
        <v>100</v>
      </c>
      <c r="G80" s="187">
        <v>5</v>
      </c>
      <c r="H80" s="188"/>
      <c r="I80" s="223">
        <v>125.41</v>
      </c>
      <c r="J80" s="235">
        <v>125.4</v>
      </c>
      <c r="K80" s="235">
        <f t="shared" si="0"/>
        <v>0</v>
      </c>
      <c r="L80" s="235">
        <f t="shared" si="1"/>
        <v>0</v>
      </c>
      <c r="M80" s="235">
        <f t="shared" si="2"/>
        <v>0</v>
      </c>
      <c r="N80" s="253">
        <f t="shared" si="3"/>
        <v>0</v>
      </c>
    </row>
    <row r="81" spans="1:14" x14ac:dyDescent="0.2">
      <c r="A81" s="182" t="s">
        <v>104</v>
      </c>
      <c r="B81" s="183" t="s">
        <v>105</v>
      </c>
      <c r="C81" s="184" t="s">
        <v>116</v>
      </c>
      <c r="D81" s="183" t="s">
        <v>1030</v>
      </c>
      <c r="E81" s="185" t="s">
        <v>1033</v>
      </c>
      <c r="F81" s="186" t="s">
        <v>100</v>
      </c>
      <c r="G81" s="187">
        <v>5</v>
      </c>
      <c r="H81" s="188"/>
      <c r="I81" s="223">
        <v>230.53</v>
      </c>
      <c r="J81" s="235">
        <v>230.53</v>
      </c>
      <c r="K81" s="235">
        <f t="shared" si="0"/>
        <v>0</v>
      </c>
      <c r="L81" s="235">
        <f t="shared" si="1"/>
        <v>0</v>
      </c>
      <c r="M81" s="235">
        <f t="shared" si="2"/>
        <v>0</v>
      </c>
      <c r="N81" s="253">
        <f t="shared" si="3"/>
        <v>0</v>
      </c>
    </row>
    <row r="82" spans="1:14" x14ac:dyDescent="0.2">
      <c r="A82" s="182" t="s">
        <v>107</v>
      </c>
      <c r="B82" s="183" t="s">
        <v>108</v>
      </c>
      <c r="C82" s="184" t="s">
        <v>116</v>
      </c>
      <c r="D82" s="183" t="s">
        <v>1030</v>
      </c>
      <c r="E82" s="185" t="s">
        <v>1034</v>
      </c>
      <c r="F82" s="186" t="s">
        <v>100</v>
      </c>
      <c r="G82" s="187">
        <v>5</v>
      </c>
      <c r="H82" s="188"/>
      <c r="I82" s="223">
        <v>208.22</v>
      </c>
      <c r="J82" s="235">
        <v>208.2</v>
      </c>
      <c r="K82" s="235">
        <f t="shared" ref="K82:K145" si="4">IF($A82=$C82,SUMIF($C$17:$C$482,$A82,I$17:I$482),0)</f>
        <v>0</v>
      </c>
      <c r="L82" s="235">
        <f t="shared" ref="L82:L145" si="5">IF($A82=$C82,SUMIF($C$17:$C$482,$A82,J$17:J$482),0)</f>
        <v>0</v>
      </c>
      <c r="M82" s="235">
        <f t="shared" ref="M82:M145" si="6">L82-K82</f>
        <v>0</v>
      </c>
      <c r="N82" s="253">
        <f t="shared" ref="N82:N145" si="7">IF(K82&gt;0,ROUND(L82/K82,3),0)</f>
        <v>0</v>
      </c>
    </row>
    <row r="83" spans="1:14" x14ac:dyDescent="0.2">
      <c r="A83" s="182" t="s">
        <v>110</v>
      </c>
      <c r="B83" s="183" t="s">
        <v>111</v>
      </c>
      <c r="C83" s="184" t="s">
        <v>116</v>
      </c>
      <c r="D83" s="183" t="s">
        <v>1030</v>
      </c>
      <c r="E83" s="185" t="s">
        <v>1035</v>
      </c>
      <c r="F83" s="186" t="s">
        <v>100</v>
      </c>
      <c r="G83" s="187">
        <v>5</v>
      </c>
      <c r="H83" s="188"/>
      <c r="I83" s="223">
        <v>29.98</v>
      </c>
      <c r="J83" s="235">
        <v>29.98</v>
      </c>
      <c r="K83" s="235">
        <f t="shared" si="4"/>
        <v>0</v>
      </c>
      <c r="L83" s="235">
        <f t="shared" si="5"/>
        <v>0</v>
      </c>
      <c r="M83" s="235">
        <f t="shared" si="6"/>
        <v>0</v>
      </c>
      <c r="N83" s="253">
        <f t="shared" si="7"/>
        <v>0</v>
      </c>
    </row>
    <row r="84" spans="1:14" x14ac:dyDescent="0.2">
      <c r="A84" s="42" t="s">
        <v>116</v>
      </c>
      <c r="B84" s="43" t="s">
        <v>117</v>
      </c>
      <c r="C84" s="189" t="s">
        <v>116</v>
      </c>
      <c r="D84" s="43" t="s">
        <v>117</v>
      </c>
      <c r="E84" s="46" t="s">
        <v>118</v>
      </c>
      <c r="F84" s="190" t="s">
        <v>100</v>
      </c>
      <c r="G84" s="48">
        <v>5</v>
      </c>
      <c r="H84" s="149"/>
      <c r="I84" s="224">
        <v>0</v>
      </c>
      <c r="J84" s="236">
        <v>0</v>
      </c>
      <c r="K84" s="236">
        <f t="shared" si="4"/>
        <v>1758.8200000000002</v>
      </c>
      <c r="L84" s="236">
        <f t="shared" si="5"/>
        <v>1758.89</v>
      </c>
      <c r="M84" s="236">
        <f t="shared" si="6"/>
        <v>6.9999999999936335E-2</v>
      </c>
      <c r="N84" s="254">
        <f t="shared" si="7"/>
        <v>1</v>
      </c>
    </row>
    <row r="85" spans="1:14" x14ac:dyDescent="0.2">
      <c r="A85" s="178" t="s">
        <v>119</v>
      </c>
      <c r="B85" s="179" t="s">
        <v>120</v>
      </c>
      <c r="C85" s="180" t="s">
        <v>119</v>
      </c>
      <c r="D85" s="179" t="s">
        <v>120</v>
      </c>
      <c r="E85" s="39" t="s">
        <v>121</v>
      </c>
      <c r="F85" s="181" t="s">
        <v>74</v>
      </c>
      <c r="G85" s="41">
        <v>6</v>
      </c>
      <c r="H85" s="149"/>
      <c r="I85" s="223">
        <v>119.27</v>
      </c>
      <c r="J85" s="234">
        <v>119.26</v>
      </c>
      <c r="K85" s="234">
        <f t="shared" si="4"/>
        <v>119.27</v>
      </c>
      <c r="L85" s="234">
        <f t="shared" si="5"/>
        <v>119.26</v>
      </c>
      <c r="M85" s="234">
        <f t="shared" si="6"/>
        <v>-9.9999999999909051E-3</v>
      </c>
      <c r="N85" s="252">
        <f t="shared" si="7"/>
        <v>1</v>
      </c>
    </row>
    <row r="86" spans="1:14" x14ac:dyDescent="0.2">
      <c r="A86" s="178" t="s">
        <v>122</v>
      </c>
      <c r="B86" s="179" t="s">
        <v>123</v>
      </c>
      <c r="C86" s="180" t="s">
        <v>122</v>
      </c>
      <c r="D86" s="179" t="s">
        <v>123</v>
      </c>
      <c r="E86" s="39" t="s">
        <v>124</v>
      </c>
      <c r="F86" s="181" t="s">
        <v>100</v>
      </c>
      <c r="G86" s="41">
        <v>6</v>
      </c>
      <c r="H86" s="149"/>
      <c r="I86" s="223">
        <v>299.64999999999998</v>
      </c>
      <c r="J86" s="234">
        <v>299.64999999999998</v>
      </c>
      <c r="K86" s="234">
        <f t="shared" si="4"/>
        <v>299.64999999999998</v>
      </c>
      <c r="L86" s="234">
        <f t="shared" si="5"/>
        <v>299.64999999999998</v>
      </c>
      <c r="M86" s="234">
        <f t="shared" si="6"/>
        <v>0</v>
      </c>
      <c r="N86" s="252">
        <f t="shared" si="7"/>
        <v>1</v>
      </c>
    </row>
    <row r="87" spans="1:14" x14ac:dyDescent="0.2">
      <c r="A87" s="178" t="s">
        <v>125</v>
      </c>
      <c r="B87" s="179" t="s">
        <v>126</v>
      </c>
      <c r="C87" s="180" t="s">
        <v>125</v>
      </c>
      <c r="D87" s="179" t="s">
        <v>126</v>
      </c>
      <c r="E87" s="39" t="s">
        <v>127</v>
      </c>
      <c r="F87" s="181" t="s">
        <v>100</v>
      </c>
      <c r="G87" s="41">
        <v>6</v>
      </c>
      <c r="H87" s="149"/>
      <c r="I87" s="223">
        <v>0</v>
      </c>
      <c r="J87" s="234">
        <v>0</v>
      </c>
      <c r="K87" s="234">
        <f t="shared" si="4"/>
        <v>0</v>
      </c>
      <c r="L87" s="234">
        <f t="shared" si="5"/>
        <v>0</v>
      </c>
      <c r="M87" s="234">
        <f t="shared" si="6"/>
        <v>0</v>
      </c>
      <c r="N87" s="252">
        <f t="shared" si="7"/>
        <v>0</v>
      </c>
    </row>
    <row r="88" spans="1:14" x14ac:dyDescent="0.2">
      <c r="A88" s="178" t="s">
        <v>128</v>
      </c>
      <c r="B88" s="179" t="s">
        <v>129</v>
      </c>
      <c r="C88" s="180" t="s">
        <v>128</v>
      </c>
      <c r="D88" s="179" t="s">
        <v>129</v>
      </c>
      <c r="E88" s="39" t="s">
        <v>130</v>
      </c>
      <c r="F88" s="181" t="s">
        <v>131</v>
      </c>
      <c r="G88" s="41">
        <v>6</v>
      </c>
      <c r="H88" s="149"/>
      <c r="I88" s="223">
        <v>0</v>
      </c>
      <c r="J88" s="234">
        <v>0</v>
      </c>
      <c r="K88" s="234">
        <f t="shared" si="4"/>
        <v>0</v>
      </c>
      <c r="L88" s="234">
        <f t="shared" si="5"/>
        <v>0</v>
      </c>
      <c r="M88" s="234">
        <f t="shared" si="6"/>
        <v>0</v>
      </c>
      <c r="N88" s="252">
        <f t="shared" si="7"/>
        <v>0</v>
      </c>
    </row>
    <row r="89" spans="1:14" x14ac:dyDescent="0.2">
      <c r="A89" s="178" t="s">
        <v>132</v>
      </c>
      <c r="B89" s="179" t="s">
        <v>133</v>
      </c>
      <c r="C89" s="180" t="s">
        <v>132</v>
      </c>
      <c r="D89" s="179" t="s">
        <v>133</v>
      </c>
      <c r="E89" s="39" t="s">
        <v>134</v>
      </c>
      <c r="F89" s="181" t="s">
        <v>100</v>
      </c>
      <c r="G89" s="41">
        <v>6</v>
      </c>
      <c r="H89" s="149"/>
      <c r="I89" s="223">
        <v>625.79999999999995</v>
      </c>
      <c r="J89" s="234">
        <v>625.79999999999995</v>
      </c>
      <c r="K89" s="234">
        <f t="shared" si="4"/>
        <v>625.79999999999995</v>
      </c>
      <c r="L89" s="234">
        <f t="shared" si="5"/>
        <v>625.79999999999995</v>
      </c>
      <c r="M89" s="234">
        <f t="shared" si="6"/>
        <v>0</v>
      </c>
      <c r="N89" s="252">
        <f t="shared" si="7"/>
        <v>1</v>
      </c>
    </row>
    <row r="90" spans="1:14" x14ac:dyDescent="0.2">
      <c r="A90" s="178" t="s">
        <v>135</v>
      </c>
      <c r="B90" s="179" t="s">
        <v>136</v>
      </c>
      <c r="C90" s="180" t="s">
        <v>135</v>
      </c>
      <c r="D90" s="179" t="s">
        <v>136</v>
      </c>
      <c r="E90" s="39" t="s">
        <v>137</v>
      </c>
      <c r="F90" s="181" t="s">
        <v>74</v>
      </c>
      <c r="G90" s="41">
        <v>6</v>
      </c>
      <c r="H90" s="149"/>
      <c r="I90" s="223">
        <v>15.14</v>
      </c>
      <c r="J90" s="234">
        <v>18.559999999999999</v>
      </c>
      <c r="K90" s="234">
        <f t="shared" si="4"/>
        <v>15.14</v>
      </c>
      <c r="L90" s="234">
        <f t="shared" si="5"/>
        <v>18.559999999999999</v>
      </c>
      <c r="M90" s="234">
        <f t="shared" si="6"/>
        <v>3.4199999999999982</v>
      </c>
      <c r="N90" s="252">
        <f t="shared" si="7"/>
        <v>1.226</v>
      </c>
    </row>
    <row r="91" spans="1:14" x14ac:dyDescent="0.2">
      <c r="A91" s="178" t="s">
        <v>138</v>
      </c>
      <c r="B91" s="179" t="s">
        <v>139</v>
      </c>
      <c r="C91" s="180" t="s">
        <v>138</v>
      </c>
      <c r="D91" s="179" t="s">
        <v>139</v>
      </c>
      <c r="E91" s="39" t="s">
        <v>140</v>
      </c>
      <c r="F91" s="181" t="s">
        <v>74</v>
      </c>
      <c r="G91" s="41">
        <v>6</v>
      </c>
      <c r="H91" s="149"/>
      <c r="I91" s="223">
        <v>120</v>
      </c>
      <c r="J91" s="234">
        <v>119.99</v>
      </c>
      <c r="K91" s="234">
        <f t="shared" si="4"/>
        <v>120</v>
      </c>
      <c r="L91" s="234">
        <f t="shared" si="5"/>
        <v>119.99</v>
      </c>
      <c r="M91" s="234">
        <f t="shared" si="6"/>
        <v>-1.0000000000005116E-2</v>
      </c>
      <c r="N91" s="252">
        <f t="shared" si="7"/>
        <v>1</v>
      </c>
    </row>
    <row r="92" spans="1:14" x14ac:dyDescent="0.2">
      <c r="A92" s="178" t="s">
        <v>141</v>
      </c>
      <c r="B92" s="179" t="s">
        <v>142</v>
      </c>
      <c r="C92" s="180" t="s">
        <v>141</v>
      </c>
      <c r="D92" s="179" t="s">
        <v>142</v>
      </c>
      <c r="E92" s="39" t="s">
        <v>143</v>
      </c>
      <c r="F92" s="181" t="s">
        <v>100</v>
      </c>
      <c r="G92" s="41">
        <v>6</v>
      </c>
      <c r="H92" s="149"/>
      <c r="I92" s="223">
        <v>0</v>
      </c>
      <c r="J92" s="234">
        <v>0</v>
      </c>
      <c r="K92" s="234">
        <f t="shared" si="4"/>
        <v>0</v>
      </c>
      <c r="L92" s="234">
        <f t="shared" si="5"/>
        <v>0</v>
      </c>
      <c r="M92" s="234">
        <f t="shared" si="6"/>
        <v>0</v>
      </c>
      <c r="N92" s="252">
        <f t="shared" si="7"/>
        <v>0</v>
      </c>
    </row>
    <row r="93" spans="1:14" x14ac:dyDescent="0.2">
      <c r="A93" s="178" t="s">
        <v>144</v>
      </c>
      <c r="B93" s="179" t="s">
        <v>145</v>
      </c>
      <c r="C93" s="180" t="s">
        <v>144</v>
      </c>
      <c r="D93" s="179" t="s">
        <v>145</v>
      </c>
      <c r="E93" s="39" t="s">
        <v>146</v>
      </c>
      <c r="F93" s="181" t="s">
        <v>100</v>
      </c>
      <c r="G93" s="41">
        <v>6</v>
      </c>
      <c r="H93" s="149"/>
      <c r="I93" s="223">
        <v>36.78</v>
      </c>
      <c r="J93" s="234">
        <v>37.56</v>
      </c>
      <c r="K93" s="234">
        <f t="shared" si="4"/>
        <v>36.78</v>
      </c>
      <c r="L93" s="234">
        <f t="shared" si="5"/>
        <v>37.56</v>
      </c>
      <c r="M93" s="234">
        <f t="shared" si="6"/>
        <v>0.78000000000000114</v>
      </c>
      <c r="N93" s="252">
        <f t="shared" si="7"/>
        <v>1.0209999999999999</v>
      </c>
    </row>
    <row r="94" spans="1:14" x14ac:dyDescent="0.2">
      <c r="A94" s="178" t="s">
        <v>147</v>
      </c>
      <c r="B94" s="179" t="s">
        <v>148</v>
      </c>
      <c r="C94" s="180" t="s">
        <v>147</v>
      </c>
      <c r="D94" s="179" t="s">
        <v>148</v>
      </c>
      <c r="E94" s="39" t="s">
        <v>149</v>
      </c>
      <c r="F94" s="181" t="s">
        <v>100</v>
      </c>
      <c r="G94" s="41">
        <v>6</v>
      </c>
      <c r="H94" s="149"/>
      <c r="I94" s="223">
        <v>140.94999999999999</v>
      </c>
      <c r="J94" s="234">
        <v>140.94999999999999</v>
      </c>
      <c r="K94" s="234">
        <f t="shared" si="4"/>
        <v>140.94999999999999</v>
      </c>
      <c r="L94" s="234">
        <f t="shared" si="5"/>
        <v>140.94999999999999</v>
      </c>
      <c r="M94" s="234">
        <f t="shared" si="6"/>
        <v>0</v>
      </c>
      <c r="N94" s="252">
        <f t="shared" si="7"/>
        <v>1</v>
      </c>
    </row>
    <row r="95" spans="1:14" x14ac:dyDescent="0.2">
      <c r="A95" s="178" t="s">
        <v>150</v>
      </c>
      <c r="B95" s="179" t="s">
        <v>151</v>
      </c>
      <c r="C95" s="180" t="s">
        <v>150</v>
      </c>
      <c r="D95" s="179" t="s">
        <v>151</v>
      </c>
      <c r="E95" s="39" t="s">
        <v>152</v>
      </c>
      <c r="F95" s="181" t="s">
        <v>153</v>
      </c>
      <c r="G95" s="41">
        <v>6</v>
      </c>
      <c r="H95" s="149"/>
      <c r="I95" s="223">
        <v>0</v>
      </c>
      <c r="J95" s="234">
        <v>0</v>
      </c>
      <c r="K95" s="234">
        <f t="shared" si="4"/>
        <v>0</v>
      </c>
      <c r="L95" s="234">
        <f t="shared" si="5"/>
        <v>0</v>
      </c>
      <c r="M95" s="234">
        <f t="shared" si="6"/>
        <v>0</v>
      </c>
      <c r="N95" s="252">
        <f t="shared" si="7"/>
        <v>0</v>
      </c>
    </row>
    <row r="96" spans="1:14" x14ac:dyDescent="0.2">
      <c r="A96" s="178" t="s">
        <v>154</v>
      </c>
      <c r="B96" s="179" t="s">
        <v>155</v>
      </c>
      <c r="C96" s="180" t="s">
        <v>154</v>
      </c>
      <c r="D96" s="179" t="s">
        <v>155</v>
      </c>
      <c r="E96" s="39" t="s">
        <v>156</v>
      </c>
      <c r="F96" s="181" t="s">
        <v>100</v>
      </c>
      <c r="G96" s="41">
        <v>6</v>
      </c>
      <c r="H96" s="149"/>
      <c r="I96" s="223">
        <v>137.61000000000001</v>
      </c>
      <c r="J96" s="234">
        <v>137.61000000000001</v>
      </c>
      <c r="K96" s="234">
        <f t="shared" si="4"/>
        <v>137.61000000000001</v>
      </c>
      <c r="L96" s="234">
        <f t="shared" si="5"/>
        <v>137.61000000000001</v>
      </c>
      <c r="M96" s="234">
        <f t="shared" si="6"/>
        <v>0</v>
      </c>
      <c r="N96" s="252">
        <f t="shared" si="7"/>
        <v>1</v>
      </c>
    </row>
    <row r="97" spans="1:14" x14ac:dyDescent="0.2">
      <c r="A97" s="182" t="s">
        <v>119</v>
      </c>
      <c r="B97" s="183" t="s">
        <v>120</v>
      </c>
      <c r="C97" s="184" t="s">
        <v>157</v>
      </c>
      <c r="D97" s="183" t="s">
        <v>1036</v>
      </c>
      <c r="E97" s="185" t="s">
        <v>1037</v>
      </c>
      <c r="F97" s="186" t="s">
        <v>74</v>
      </c>
      <c r="G97" s="187">
        <v>6</v>
      </c>
      <c r="H97" s="188"/>
      <c r="I97" s="223">
        <v>88.11</v>
      </c>
      <c r="J97" s="235">
        <v>88.12</v>
      </c>
      <c r="K97" s="235">
        <f t="shared" si="4"/>
        <v>0</v>
      </c>
      <c r="L97" s="235">
        <f t="shared" si="5"/>
        <v>0</v>
      </c>
      <c r="M97" s="235">
        <f t="shared" si="6"/>
        <v>0</v>
      </c>
      <c r="N97" s="253">
        <f t="shared" si="7"/>
        <v>0</v>
      </c>
    </row>
    <row r="98" spans="1:14" x14ac:dyDescent="0.2">
      <c r="A98" s="182" t="s">
        <v>135</v>
      </c>
      <c r="B98" s="183" t="s">
        <v>136</v>
      </c>
      <c r="C98" s="184" t="s">
        <v>157</v>
      </c>
      <c r="D98" s="183" t="s">
        <v>1036</v>
      </c>
      <c r="E98" s="185" t="s">
        <v>1038</v>
      </c>
      <c r="F98" s="186" t="s">
        <v>74</v>
      </c>
      <c r="G98" s="187">
        <v>6</v>
      </c>
      <c r="H98" s="188"/>
      <c r="I98" s="223">
        <v>8.34</v>
      </c>
      <c r="J98" s="235">
        <v>10.23</v>
      </c>
      <c r="K98" s="235">
        <f t="shared" si="4"/>
        <v>0</v>
      </c>
      <c r="L98" s="235">
        <f t="shared" si="5"/>
        <v>0</v>
      </c>
      <c r="M98" s="235">
        <f t="shared" si="6"/>
        <v>0</v>
      </c>
      <c r="N98" s="253">
        <f t="shared" si="7"/>
        <v>0</v>
      </c>
    </row>
    <row r="99" spans="1:14" x14ac:dyDescent="0.2">
      <c r="A99" s="50" t="s">
        <v>157</v>
      </c>
      <c r="B99" s="51" t="s">
        <v>158</v>
      </c>
      <c r="C99" s="191" t="s">
        <v>157</v>
      </c>
      <c r="D99" s="51" t="s">
        <v>158</v>
      </c>
      <c r="E99" s="54" t="s">
        <v>159</v>
      </c>
      <c r="F99" s="192" t="s">
        <v>74</v>
      </c>
      <c r="G99" s="56">
        <v>6</v>
      </c>
      <c r="H99" s="149"/>
      <c r="I99" s="225">
        <v>0</v>
      </c>
      <c r="J99" s="237">
        <v>0</v>
      </c>
      <c r="K99" s="237">
        <f t="shared" si="4"/>
        <v>96.45</v>
      </c>
      <c r="L99" s="237">
        <f t="shared" si="5"/>
        <v>98.350000000000009</v>
      </c>
      <c r="M99" s="237">
        <f t="shared" si="6"/>
        <v>1.9000000000000057</v>
      </c>
      <c r="N99" s="255">
        <f t="shared" si="7"/>
        <v>1.02</v>
      </c>
    </row>
    <row r="100" spans="1:14" x14ac:dyDescent="0.2">
      <c r="A100" s="182" t="s">
        <v>138</v>
      </c>
      <c r="B100" s="183" t="s">
        <v>139</v>
      </c>
      <c r="C100" s="184" t="s">
        <v>160</v>
      </c>
      <c r="D100" s="183" t="s">
        <v>1039</v>
      </c>
      <c r="E100" s="185" t="s">
        <v>1040</v>
      </c>
      <c r="F100" s="186" t="s">
        <v>74</v>
      </c>
      <c r="G100" s="187">
        <v>6</v>
      </c>
      <c r="H100" s="188"/>
      <c r="I100" s="223">
        <v>133.52000000000001</v>
      </c>
      <c r="J100" s="235">
        <v>133.53</v>
      </c>
      <c r="K100" s="235">
        <f t="shared" si="4"/>
        <v>0</v>
      </c>
      <c r="L100" s="235">
        <f t="shared" si="5"/>
        <v>0</v>
      </c>
      <c r="M100" s="235">
        <f t="shared" si="6"/>
        <v>0</v>
      </c>
      <c r="N100" s="253">
        <f t="shared" si="7"/>
        <v>0</v>
      </c>
    </row>
    <row r="101" spans="1:14" x14ac:dyDescent="0.2">
      <c r="A101" s="182" t="s">
        <v>144</v>
      </c>
      <c r="B101" s="183" t="s">
        <v>145</v>
      </c>
      <c r="C101" s="184" t="s">
        <v>160</v>
      </c>
      <c r="D101" s="183" t="s">
        <v>1039</v>
      </c>
      <c r="E101" s="185" t="s">
        <v>1041</v>
      </c>
      <c r="F101" s="186" t="s">
        <v>100</v>
      </c>
      <c r="G101" s="187">
        <v>6</v>
      </c>
      <c r="H101" s="188"/>
      <c r="I101" s="223">
        <v>39.659999999999997</v>
      </c>
      <c r="J101" s="235">
        <v>40.5</v>
      </c>
      <c r="K101" s="235">
        <f t="shared" si="4"/>
        <v>0</v>
      </c>
      <c r="L101" s="235">
        <f t="shared" si="5"/>
        <v>0</v>
      </c>
      <c r="M101" s="235">
        <f t="shared" si="6"/>
        <v>0</v>
      </c>
      <c r="N101" s="253">
        <f t="shared" si="7"/>
        <v>0</v>
      </c>
    </row>
    <row r="102" spans="1:14" x14ac:dyDescent="0.2">
      <c r="A102" s="50" t="s">
        <v>160</v>
      </c>
      <c r="B102" s="51" t="s">
        <v>161</v>
      </c>
      <c r="C102" s="191" t="s">
        <v>160</v>
      </c>
      <c r="D102" s="51" t="s">
        <v>161</v>
      </c>
      <c r="E102" s="54" t="s">
        <v>162</v>
      </c>
      <c r="F102" s="192" t="s">
        <v>74</v>
      </c>
      <c r="G102" s="56">
        <v>6</v>
      </c>
      <c r="H102" s="149"/>
      <c r="I102" s="225">
        <v>0</v>
      </c>
      <c r="J102" s="237">
        <v>0</v>
      </c>
      <c r="K102" s="237">
        <f t="shared" si="4"/>
        <v>173.18</v>
      </c>
      <c r="L102" s="237">
        <f t="shared" si="5"/>
        <v>174.03</v>
      </c>
      <c r="M102" s="237">
        <f t="shared" si="6"/>
        <v>0.84999999999999432</v>
      </c>
      <c r="N102" s="255">
        <f t="shared" si="7"/>
        <v>1.0049999999999999</v>
      </c>
    </row>
    <row r="103" spans="1:14" x14ac:dyDescent="0.2">
      <c r="A103" s="182" t="s">
        <v>125</v>
      </c>
      <c r="B103" s="183" t="s">
        <v>126</v>
      </c>
      <c r="C103" s="184" t="s">
        <v>163</v>
      </c>
      <c r="D103" s="183" t="s">
        <v>1042</v>
      </c>
      <c r="E103" s="185" t="s">
        <v>1043</v>
      </c>
      <c r="F103" s="186" t="s">
        <v>100</v>
      </c>
      <c r="G103" s="187">
        <v>6</v>
      </c>
      <c r="H103" s="188"/>
      <c r="I103" s="223">
        <v>21.57</v>
      </c>
      <c r="J103" s="235">
        <v>27.44</v>
      </c>
      <c r="K103" s="235">
        <f t="shared" si="4"/>
        <v>0</v>
      </c>
      <c r="L103" s="235">
        <f t="shared" si="5"/>
        <v>0</v>
      </c>
      <c r="M103" s="235">
        <f t="shared" si="6"/>
        <v>0</v>
      </c>
      <c r="N103" s="253">
        <f t="shared" si="7"/>
        <v>0</v>
      </c>
    </row>
    <row r="104" spans="1:14" x14ac:dyDescent="0.2">
      <c r="A104" s="182" t="s">
        <v>128</v>
      </c>
      <c r="B104" s="183" t="s">
        <v>129</v>
      </c>
      <c r="C104" s="184" t="s">
        <v>163</v>
      </c>
      <c r="D104" s="183" t="s">
        <v>1042</v>
      </c>
      <c r="E104" s="185" t="s">
        <v>1044</v>
      </c>
      <c r="F104" s="186" t="s">
        <v>131</v>
      </c>
      <c r="G104" s="187">
        <v>6</v>
      </c>
      <c r="H104" s="188"/>
      <c r="I104" s="223">
        <v>281.58</v>
      </c>
      <c r="J104" s="235">
        <v>281.58</v>
      </c>
      <c r="K104" s="235">
        <f t="shared" si="4"/>
        <v>0</v>
      </c>
      <c r="L104" s="235">
        <f t="shared" si="5"/>
        <v>0</v>
      </c>
      <c r="M104" s="235">
        <f t="shared" si="6"/>
        <v>0</v>
      </c>
      <c r="N104" s="253">
        <f t="shared" si="7"/>
        <v>0</v>
      </c>
    </row>
    <row r="105" spans="1:14" x14ac:dyDescent="0.2">
      <c r="A105" s="182" t="s">
        <v>141</v>
      </c>
      <c r="B105" s="183" t="s">
        <v>142</v>
      </c>
      <c r="C105" s="184" t="s">
        <v>163</v>
      </c>
      <c r="D105" s="183" t="s">
        <v>1042</v>
      </c>
      <c r="E105" s="185" t="s">
        <v>1045</v>
      </c>
      <c r="F105" s="186" t="s">
        <v>100</v>
      </c>
      <c r="G105" s="187">
        <v>6</v>
      </c>
      <c r="H105" s="188"/>
      <c r="I105" s="223">
        <v>73.290000000000006</v>
      </c>
      <c r="J105" s="235">
        <v>73.290000000000006</v>
      </c>
      <c r="K105" s="235">
        <f t="shared" si="4"/>
        <v>0</v>
      </c>
      <c r="L105" s="235">
        <f t="shared" si="5"/>
        <v>0</v>
      </c>
      <c r="M105" s="235">
        <f t="shared" si="6"/>
        <v>0</v>
      </c>
      <c r="N105" s="253">
        <f t="shared" si="7"/>
        <v>0</v>
      </c>
    </row>
    <row r="106" spans="1:14" x14ac:dyDescent="0.2">
      <c r="A106" s="182" t="s">
        <v>150</v>
      </c>
      <c r="B106" s="183" t="s">
        <v>151</v>
      </c>
      <c r="C106" s="184" t="s">
        <v>163</v>
      </c>
      <c r="D106" s="183" t="s">
        <v>1042</v>
      </c>
      <c r="E106" s="185" t="s">
        <v>1046</v>
      </c>
      <c r="F106" s="186" t="s">
        <v>153</v>
      </c>
      <c r="G106" s="187">
        <v>6</v>
      </c>
      <c r="H106" s="188"/>
      <c r="I106" s="223">
        <v>75.89</v>
      </c>
      <c r="J106" s="235">
        <v>75.89</v>
      </c>
      <c r="K106" s="235">
        <f t="shared" si="4"/>
        <v>0</v>
      </c>
      <c r="L106" s="235">
        <f t="shared" si="5"/>
        <v>0</v>
      </c>
      <c r="M106" s="235">
        <f t="shared" si="6"/>
        <v>0</v>
      </c>
      <c r="N106" s="253">
        <f t="shared" si="7"/>
        <v>0</v>
      </c>
    </row>
    <row r="107" spans="1:14" x14ac:dyDescent="0.2">
      <c r="A107" s="63" t="s">
        <v>163</v>
      </c>
      <c r="B107" s="64" t="s">
        <v>1047</v>
      </c>
      <c r="C107" s="193" t="s">
        <v>163</v>
      </c>
      <c r="D107" s="64" t="s">
        <v>1047</v>
      </c>
      <c r="E107" s="67" t="s">
        <v>165</v>
      </c>
      <c r="F107" s="194" t="s">
        <v>131</v>
      </c>
      <c r="G107" s="69">
        <v>6</v>
      </c>
      <c r="H107" s="149"/>
      <c r="I107" s="226">
        <v>0</v>
      </c>
      <c r="J107" s="238">
        <v>0</v>
      </c>
      <c r="K107" s="238">
        <f t="shared" si="4"/>
        <v>452.33</v>
      </c>
      <c r="L107" s="238">
        <f t="shared" si="5"/>
        <v>458.2</v>
      </c>
      <c r="M107" s="238">
        <f t="shared" si="6"/>
        <v>5.8700000000000045</v>
      </c>
      <c r="N107" s="256">
        <f t="shared" si="7"/>
        <v>1.0129999999999999</v>
      </c>
    </row>
    <row r="108" spans="1:14" x14ac:dyDescent="0.2">
      <c r="A108" s="178" t="s">
        <v>166</v>
      </c>
      <c r="B108" s="179" t="s">
        <v>167</v>
      </c>
      <c r="C108" s="180" t="s">
        <v>166</v>
      </c>
      <c r="D108" s="179" t="s">
        <v>167</v>
      </c>
      <c r="E108" s="39" t="s">
        <v>168</v>
      </c>
      <c r="F108" s="181" t="s">
        <v>169</v>
      </c>
      <c r="G108" s="41">
        <v>7</v>
      </c>
      <c r="H108" s="149"/>
      <c r="I108" s="223">
        <v>2159.83</v>
      </c>
      <c r="J108" s="234">
        <v>2159.83</v>
      </c>
      <c r="K108" s="234">
        <f t="shared" si="4"/>
        <v>2159.83</v>
      </c>
      <c r="L108" s="234">
        <f t="shared" si="5"/>
        <v>2159.83</v>
      </c>
      <c r="M108" s="234">
        <f t="shared" si="6"/>
        <v>0</v>
      </c>
      <c r="N108" s="252">
        <f t="shared" si="7"/>
        <v>1</v>
      </c>
    </row>
    <row r="109" spans="1:14" x14ac:dyDescent="0.2">
      <c r="A109" s="178" t="s">
        <v>170</v>
      </c>
      <c r="B109" s="179" t="s">
        <v>171</v>
      </c>
      <c r="C109" s="180" t="s">
        <v>170</v>
      </c>
      <c r="D109" s="179" t="s">
        <v>171</v>
      </c>
      <c r="E109" s="39" t="s">
        <v>172</v>
      </c>
      <c r="F109" s="181" t="s">
        <v>173</v>
      </c>
      <c r="G109" s="41">
        <v>8</v>
      </c>
      <c r="H109" s="149"/>
      <c r="I109" s="223">
        <v>283.60000000000002</v>
      </c>
      <c r="J109" s="234">
        <v>283.60000000000002</v>
      </c>
      <c r="K109" s="234">
        <f t="shared" si="4"/>
        <v>283.60000000000002</v>
      </c>
      <c r="L109" s="234">
        <f t="shared" si="5"/>
        <v>283.60000000000002</v>
      </c>
      <c r="M109" s="234">
        <f t="shared" si="6"/>
        <v>0</v>
      </c>
      <c r="N109" s="252">
        <f t="shared" si="7"/>
        <v>1</v>
      </c>
    </row>
    <row r="110" spans="1:14" x14ac:dyDescent="0.2">
      <c r="A110" s="178" t="s">
        <v>174</v>
      </c>
      <c r="B110" s="179" t="s">
        <v>175</v>
      </c>
      <c r="C110" s="180" t="s">
        <v>174</v>
      </c>
      <c r="D110" s="179" t="s">
        <v>175</v>
      </c>
      <c r="E110" s="39" t="s">
        <v>176</v>
      </c>
      <c r="F110" s="181" t="s">
        <v>177</v>
      </c>
      <c r="G110" s="41">
        <v>8</v>
      </c>
      <c r="H110" s="149"/>
      <c r="I110" s="223">
        <v>42.78</v>
      </c>
      <c r="J110" s="234">
        <v>50.3</v>
      </c>
      <c r="K110" s="234">
        <f t="shared" si="4"/>
        <v>42.78</v>
      </c>
      <c r="L110" s="234">
        <f t="shared" si="5"/>
        <v>50.3</v>
      </c>
      <c r="M110" s="234">
        <f t="shared" si="6"/>
        <v>7.519999999999996</v>
      </c>
      <c r="N110" s="252">
        <f t="shared" si="7"/>
        <v>1.1759999999999999</v>
      </c>
    </row>
    <row r="111" spans="1:14" x14ac:dyDescent="0.2">
      <c r="A111" s="178" t="s">
        <v>178</v>
      </c>
      <c r="B111" s="179" t="s">
        <v>179</v>
      </c>
      <c r="C111" s="180" t="s">
        <v>178</v>
      </c>
      <c r="D111" s="179" t="s">
        <v>179</v>
      </c>
      <c r="E111" s="39" t="s">
        <v>180</v>
      </c>
      <c r="F111" s="181" t="s">
        <v>173</v>
      </c>
      <c r="G111" s="41">
        <v>8</v>
      </c>
      <c r="H111" s="149"/>
      <c r="I111" s="223">
        <v>731.36</v>
      </c>
      <c r="J111" s="234">
        <v>731.36</v>
      </c>
      <c r="K111" s="234">
        <f t="shared" si="4"/>
        <v>731.36</v>
      </c>
      <c r="L111" s="234">
        <f t="shared" si="5"/>
        <v>731.36</v>
      </c>
      <c r="M111" s="234">
        <f t="shared" si="6"/>
        <v>0</v>
      </c>
      <c r="N111" s="252">
        <f t="shared" si="7"/>
        <v>1</v>
      </c>
    </row>
    <row r="112" spans="1:14" x14ac:dyDescent="0.2">
      <c r="A112" s="178" t="s">
        <v>181</v>
      </c>
      <c r="B112" s="179" t="s">
        <v>182</v>
      </c>
      <c r="C112" s="180" t="s">
        <v>181</v>
      </c>
      <c r="D112" s="179" t="s">
        <v>182</v>
      </c>
      <c r="E112" s="39" t="s">
        <v>183</v>
      </c>
      <c r="F112" s="181" t="s">
        <v>173</v>
      </c>
      <c r="G112" s="41">
        <v>8</v>
      </c>
      <c r="H112" s="149"/>
      <c r="I112" s="223">
        <v>77.569999999999993</v>
      </c>
      <c r="J112" s="234">
        <v>77.569999999999993</v>
      </c>
      <c r="K112" s="234">
        <f t="shared" si="4"/>
        <v>77.569999999999993</v>
      </c>
      <c r="L112" s="234">
        <f t="shared" si="5"/>
        <v>77.569999999999993</v>
      </c>
      <c r="M112" s="234">
        <f t="shared" si="6"/>
        <v>0</v>
      </c>
      <c r="N112" s="252">
        <f t="shared" si="7"/>
        <v>1</v>
      </c>
    </row>
    <row r="113" spans="1:14" x14ac:dyDescent="0.2">
      <c r="A113" s="178" t="s">
        <v>184</v>
      </c>
      <c r="B113" s="179" t="s">
        <v>185</v>
      </c>
      <c r="C113" s="178" t="s">
        <v>184</v>
      </c>
      <c r="D113" s="179" t="s">
        <v>185</v>
      </c>
      <c r="E113" s="59" t="s">
        <v>186</v>
      </c>
      <c r="F113" s="181" t="s">
        <v>173</v>
      </c>
      <c r="G113" s="41">
        <v>8</v>
      </c>
      <c r="H113" s="149"/>
      <c r="I113" s="223">
        <v>0</v>
      </c>
      <c r="J113" s="234">
        <v>0</v>
      </c>
      <c r="K113" s="234">
        <f t="shared" si="4"/>
        <v>0</v>
      </c>
      <c r="L113" s="234">
        <f t="shared" si="5"/>
        <v>0</v>
      </c>
      <c r="M113" s="234">
        <f t="shared" si="6"/>
        <v>0</v>
      </c>
      <c r="N113" s="252">
        <f t="shared" si="7"/>
        <v>0</v>
      </c>
    </row>
    <row r="114" spans="1:14" x14ac:dyDescent="0.2">
      <c r="A114" s="178" t="s">
        <v>187</v>
      </c>
      <c r="B114" s="179" t="s">
        <v>188</v>
      </c>
      <c r="C114" s="180" t="s">
        <v>187</v>
      </c>
      <c r="D114" s="179" t="s">
        <v>188</v>
      </c>
      <c r="E114" s="39" t="s">
        <v>189</v>
      </c>
      <c r="F114" s="181" t="s">
        <v>173</v>
      </c>
      <c r="G114" s="41">
        <v>8</v>
      </c>
      <c r="H114" s="149"/>
      <c r="I114" s="223">
        <v>161.78</v>
      </c>
      <c r="J114" s="234">
        <v>161.78</v>
      </c>
      <c r="K114" s="234">
        <f t="shared" si="4"/>
        <v>161.78</v>
      </c>
      <c r="L114" s="234">
        <f t="shared" si="5"/>
        <v>161.78</v>
      </c>
      <c r="M114" s="234">
        <f t="shared" si="6"/>
        <v>0</v>
      </c>
      <c r="N114" s="252">
        <f t="shared" si="7"/>
        <v>1</v>
      </c>
    </row>
    <row r="115" spans="1:14" x14ac:dyDescent="0.2">
      <c r="A115" s="178" t="s">
        <v>190</v>
      </c>
      <c r="B115" s="179" t="s">
        <v>191</v>
      </c>
      <c r="C115" s="178" t="s">
        <v>190</v>
      </c>
      <c r="D115" s="179" t="s">
        <v>191</v>
      </c>
      <c r="E115" s="59" t="s">
        <v>192</v>
      </c>
      <c r="F115" s="181" t="s">
        <v>173</v>
      </c>
      <c r="G115" s="41">
        <v>8</v>
      </c>
      <c r="H115" s="149"/>
      <c r="I115" s="223">
        <v>0</v>
      </c>
      <c r="J115" s="234">
        <v>0</v>
      </c>
      <c r="K115" s="234">
        <f t="shared" si="4"/>
        <v>0</v>
      </c>
      <c r="L115" s="234">
        <f t="shared" si="5"/>
        <v>0</v>
      </c>
      <c r="M115" s="234">
        <f t="shared" si="6"/>
        <v>0</v>
      </c>
      <c r="N115" s="252">
        <f t="shared" si="7"/>
        <v>0</v>
      </c>
    </row>
    <row r="116" spans="1:14" x14ac:dyDescent="0.2">
      <c r="A116" s="182" t="s">
        <v>184</v>
      </c>
      <c r="B116" s="183" t="s">
        <v>185</v>
      </c>
      <c r="C116" s="184" t="s">
        <v>193</v>
      </c>
      <c r="D116" s="183" t="s">
        <v>1048</v>
      </c>
      <c r="E116" s="185" t="s">
        <v>1049</v>
      </c>
      <c r="F116" s="186" t="s">
        <v>173</v>
      </c>
      <c r="G116" s="187">
        <v>8</v>
      </c>
      <c r="H116" s="188"/>
      <c r="I116" s="223">
        <v>105.48</v>
      </c>
      <c r="J116" s="235">
        <v>105.48</v>
      </c>
      <c r="K116" s="235">
        <f t="shared" si="4"/>
        <v>0</v>
      </c>
      <c r="L116" s="235">
        <f t="shared" si="5"/>
        <v>0</v>
      </c>
      <c r="M116" s="235">
        <f t="shared" si="6"/>
        <v>0</v>
      </c>
      <c r="N116" s="253">
        <f t="shared" si="7"/>
        <v>0</v>
      </c>
    </row>
    <row r="117" spans="1:14" x14ac:dyDescent="0.2">
      <c r="A117" s="182" t="s">
        <v>190</v>
      </c>
      <c r="B117" s="183" t="s">
        <v>191</v>
      </c>
      <c r="C117" s="184" t="s">
        <v>193</v>
      </c>
      <c r="D117" s="183" t="s">
        <v>1048</v>
      </c>
      <c r="E117" s="185" t="s">
        <v>1050</v>
      </c>
      <c r="F117" s="186" t="s">
        <v>173</v>
      </c>
      <c r="G117" s="187">
        <v>8</v>
      </c>
      <c r="H117" s="188"/>
      <c r="I117" s="223">
        <v>81.98</v>
      </c>
      <c r="J117" s="235">
        <v>97.45</v>
      </c>
      <c r="K117" s="235">
        <f t="shared" si="4"/>
        <v>0</v>
      </c>
      <c r="L117" s="235">
        <f t="shared" si="5"/>
        <v>0</v>
      </c>
      <c r="M117" s="235">
        <f t="shared" si="6"/>
        <v>0</v>
      </c>
      <c r="N117" s="253">
        <f t="shared" si="7"/>
        <v>0</v>
      </c>
    </row>
    <row r="118" spans="1:14" x14ac:dyDescent="0.2">
      <c r="A118" s="63" t="s">
        <v>193</v>
      </c>
      <c r="B118" s="64" t="s">
        <v>194</v>
      </c>
      <c r="C118" s="193" t="s">
        <v>193</v>
      </c>
      <c r="D118" s="64" t="s">
        <v>194</v>
      </c>
      <c r="E118" s="67" t="s">
        <v>195</v>
      </c>
      <c r="F118" s="194" t="s">
        <v>173</v>
      </c>
      <c r="G118" s="69">
        <v>8</v>
      </c>
      <c r="H118" s="149"/>
      <c r="I118" s="227">
        <v>0</v>
      </c>
      <c r="J118" s="239">
        <v>0</v>
      </c>
      <c r="K118" s="239">
        <f t="shared" si="4"/>
        <v>187.46</v>
      </c>
      <c r="L118" s="239">
        <f t="shared" si="5"/>
        <v>202.93</v>
      </c>
      <c r="M118" s="239">
        <f t="shared" si="6"/>
        <v>15.469999999999999</v>
      </c>
      <c r="N118" s="257">
        <f t="shared" si="7"/>
        <v>1.083</v>
      </c>
    </row>
    <row r="119" spans="1:14" x14ac:dyDescent="0.2">
      <c r="A119" s="178" t="s">
        <v>196</v>
      </c>
      <c r="B119" s="179" t="s">
        <v>197</v>
      </c>
      <c r="C119" s="180" t="s">
        <v>196</v>
      </c>
      <c r="D119" s="179" t="s">
        <v>197</v>
      </c>
      <c r="E119" s="39" t="s">
        <v>198</v>
      </c>
      <c r="F119" s="181" t="s">
        <v>173</v>
      </c>
      <c r="G119" s="41">
        <v>9</v>
      </c>
      <c r="H119" s="149"/>
      <c r="I119" s="223">
        <v>280.7</v>
      </c>
      <c r="J119" s="234">
        <v>280.7</v>
      </c>
      <c r="K119" s="234">
        <f t="shared" si="4"/>
        <v>280.7</v>
      </c>
      <c r="L119" s="234">
        <f t="shared" si="5"/>
        <v>280.7</v>
      </c>
      <c r="M119" s="234">
        <f t="shared" si="6"/>
        <v>0</v>
      </c>
      <c r="N119" s="252">
        <f t="shared" si="7"/>
        <v>1</v>
      </c>
    </row>
    <row r="120" spans="1:14" x14ac:dyDescent="0.2">
      <c r="A120" s="178" t="s">
        <v>199</v>
      </c>
      <c r="B120" s="179" t="s">
        <v>200</v>
      </c>
      <c r="C120" s="180" t="s">
        <v>199</v>
      </c>
      <c r="D120" s="179" t="s">
        <v>200</v>
      </c>
      <c r="E120" s="39" t="s">
        <v>201</v>
      </c>
      <c r="F120" s="181" t="s">
        <v>173</v>
      </c>
      <c r="G120" s="41">
        <v>9</v>
      </c>
      <c r="H120" s="149"/>
      <c r="I120" s="223">
        <v>310.63</v>
      </c>
      <c r="J120" s="234">
        <v>310.63</v>
      </c>
      <c r="K120" s="234">
        <f t="shared" si="4"/>
        <v>310.63</v>
      </c>
      <c r="L120" s="234">
        <f t="shared" si="5"/>
        <v>310.63</v>
      </c>
      <c r="M120" s="234">
        <f t="shared" si="6"/>
        <v>0</v>
      </c>
      <c r="N120" s="252">
        <f t="shared" si="7"/>
        <v>1</v>
      </c>
    </row>
    <row r="121" spans="1:14" x14ac:dyDescent="0.2">
      <c r="A121" s="178" t="s">
        <v>202</v>
      </c>
      <c r="B121" s="179" t="s">
        <v>203</v>
      </c>
      <c r="C121" s="180" t="s">
        <v>202</v>
      </c>
      <c r="D121" s="179" t="s">
        <v>203</v>
      </c>
      <c r="E121" s="39" t="s">
        <v>204</v>
      </c>
      <c r="F121" s="181" t="s">
        <v>173</v>
      </c>
      <c r="G121" s="41">
        <v>9</v>
      </c>
      <c r="H121" s="149"/>
      <c r="I121" s="223">
        <v>87.86</v>
      </c>
      <c r="J121" s="234">
        <v>92.62</v>
      </c>
      <c r="K121" s="234">
        <f t="shared" si="4"/>
        <v>87.86</v>
      </c>
      <c r="L121" s="234">
        <f t="shared" si="5"/>
        <v>92.62</v>
      </c>
      <c r="M121" s="234">
        <f t="shared" si="6"/>
        <v>4.7600000000000051</v>
      </c>
      <c r="N121" s="252">
        <f t="shared" si="7"/>
        <v>1.054</v>
      </c>
    </row>
    <row r="122" spans="1:14" x14ac:dyDescent="0.2">
      <c r="A122" s="178" t="s">
        <v>205</v>
      </c>
      <c r="B122" s="179" t="s">
        <v>206</v>
      </c>
      <c r="C122" s="180" t="s">
        <v>205</v>
      </c>
      <c r="D122" s="179" t="s">
        <v>206</v>
      </c>
      <c r="E122" s="39" t="s">
        <v>207</v>
      </c>
      <c r="F122" s="181" t="s">
        <v>173</v>
      </c>
      <c r="G122" s="41">
        <v>9</v>
      </c>
      <c r="H122" s="149"/>
      <c r="I122" s="223">
        <v>152.38</v>
      </c>
      <c r="J122" s="234">
        <v>155.13999999999999</v>
      </c>
      <c r="K122" s="234">
        <f t="shared" si="4"/>
        <v>152.38</v>
      </c>
      <c r="L122" s="234">
        <f t="shared" si="5"/>
        <v>155.13999999999999</v>
      </c>
      <c r="M122" s="234">
        <f t="shared" si="6"/>
        <v>2.7599999999999909</v>
      </c>
      <c r="N122" s="252">
        <f t="shared" si="7"/>
        <v>1.018</v>
      </c>
    </row>
    <row r="123" spans="1:14" x14ac:dyDescent="0.2">
      <c r="A123" s="178" t="s">
        <v>208</v>
      </c>
      <c r="B123" s="179" t="s">
        <v>209</v>
      </c>
      <c r="C123" s="180" t="s">
        <v>208</v>
      </c>
      <c r="D123" s="179" t="s">
        <v>209</v>
      </c>
      <c r="E123" s="39" t="s">
        <v>210</v>
      </c>
      <c r="F123" s="181" t="s">
        <v>169</v>
      </c>
      <c r="G123" s="41">
        <v>10</v>
      </c>
      <c r="H123" s="149"/>
      <c r="I123" s="223">
        <v>1638.84</v>
      </c>
      <c r="J123" s="234">
        <v>1638.84</v>
      </c>
      <c r="K123" s="234">
        <f t="shared" si="4"/>
        <v>1638.84</v>
      </c>
      <c r="L123" s="234">
        <f t="shared" si="5"/>
        <v>1638.84</v>
      </c>
      <c r="M123" s="234">
        <f t="shared" si="6"/>
        <v>0</v>
      </c>
      <c r="N123" s="252">
        <f t="shared" si="7"/>
        <v>1</v>
      </c>
    </row>
    <row r="124" spans="1:14" x14ac:dyDescent="0.2">
      <c r="A124" s="178" t="s">
        <v>211</v>
      </c>
      <c r="B124" s="179" t="s">
        <v>212</v>
      </c>
      <c r="C124" s="180" t="s">
        <v>211</v>
      </c>
      <c r="D124" s="179" t="s">
        <v>212</v>
      </c>
      <c r="E124" s="39" t="s">
        <v>213</v>
      </c>
      <c r="F124" s="181" t="s">
        <v>173</v>
      </c>
      <c r="G124" s="41">
        <v>11</v>
      </c>
      <c r="H124" s="149"/>
      <c r="I124" s="223">
        <v>1133.75</v>
      </c>
      <c r="J124" s="234">
        <v>1133.75</v>
      </c>
      <c r="K124" s="234">
        <f t="shared" si="4"/>
        <v>1133.75</v>
      </c>
      <c r="L124" s="234">
        <f t="shared" si="5"/>
        <v>1133.75</v>
      </c>
      <c r="M124" s="234">
        <f t="shared" si="6"/>
        <v>0</v>
      </c>
      <c r="N124" s="252">
        <f t="shared" si="7"/>
        <v>1</v>
      </c>
    </row>
    <row r="125" spans="1:14" x14ac:dyDescent="0.2">
      <c r="A125" s="178" t="s">
        <v>214</v>
      </c>
      <c r="B125" s="179" t="s">
        <v>215</v>
      </c>
      <c r="C125" s="180" t="s">
        <v>214</v>
      </c>
      <c r="D125" s="179" t="s">
        <v>215</v>
      </c>
      <c r="E125" s="39" t="s">
        <v>216</v>
      </c>
      <c r="F125" s="181" t="s">
        <v>169</v>
      </c>
      <c r="G125" s="41">
        <v>12</v>
      </c>
      <c r="H125" s="149"/>
      <c r="I125" s="223">
        <v>0</v>
      </c>
      <c r="J125" s="234">
        <v>0</v>
      </c>
      <c r="K125" s="234">
        <f t="shared" si="4"/>
        <v>0</v>
      </c>
      <c r="L125" s="234">
        <f t="shared" si="5"/>
        <v>0</v>
      </c>
      <c r="M125" s="234">
        <f t="shared" si="6"/>
        <v>0</v>
      </c>
      <c r="N125" s="252">
        <f t="shared" si="7"/>
        <v>0</v>
      </c>
    </row>
    <row r="126" spans="1:14" x14ac:dyDescent="0.2">
      <c r="A126" s="178" t="s">
        <v>217</v>
      </c>
      <c r="B126" s="179" t="s">
        <v>218</v>
      </c>
      <c r="C126" s="180" t="s">
        <v>217</v>
      </c>
      <c r="D126" s="179" t="s">
        <v>218</v>
      </c>
      <c r="E126" s="39" t="s">
        <v>219</v>
      </c>
      <c r="F126" s="181" t="s">
        <v>169</v>
      </c>
      <c r="G126" s="41">
        <v>12</v>
      </c>
      <c r="H126" s="149"/>
      <c r="I126" s="223">
        <v>136</v>
      </c>
      <c r="J126" s="234">
        <v>136.01</v>
      </c>
      <c r="K126" s="234">
        <f t="shared" si="4"/>
        <v>136</v>
      </c>
      <c r="L126" s="234">
        <f t="shared" si="5"/>
        <v>136.01</v>
      </c>
      <c r="M126" s="234">
        <f t="shared" si="6"/>
        <v>9.9999999999909051E-3</v>
      </c>
      <c r="N126" s="252">
        <f t="shared" si="7"/>
        <v>1</v>
      </c>
    </row>
    <row r="127" spans="1:14" x14ac:dyDescent="0.2">
      <c r="A127" s="178" t="s">
        <v>220</v>
      </c>
      <c r="B127" s="179" t="s">
        <v>221</v>
      </c>
      <c r="C127" s="180" t="s">
        <v>220</v>
      </c>
      <c r="D127" s="179" t="s">
        <v>221</v>
      </c>
      <c r="E127" s="39" t="s">
        <v>222</v>
      </c>
      <c r="F127" s="181" t="s">
        <v>169</v>
      </c>
      <c r="G127" s="41">
        <v>12</v>
      </c>
      <c r="H127" s="149"/>
      <c r="I127" s="223">
        <v>0</v>
      </c>
      <c r="J127" s="234">
        <v>0</v>
      </c>
      <c r="K127" s="234">
        <f t="shared" si="4"/>
        <v>0</v>
      </c>
      <c r="L127" s="234">
        <f t="shared" si="5"/>
        <v>0</v>
      </c>
      <c r="M127" s="234">
        <f t="shared" si="6"/>
        <v>0</v>
      </c>
      <c r="N127" s="252">
        <f t="shared" si="7"/>
        <v>0</v>
      </c>
    </row>
    <row r="128" spans="1:14" x14ac:dyDescent="0.2">
      <c r="A128" s="178" t="s">
        <v>223</v>
      </c>
      <c r="B128" s="179" t="s">
        <v>224</v>
      </c>
      <c r="C128" s="180" t="s">
        <v>223</v>
      </c>
      <c r="D128" s="179" t="s">
        <v>224</v>
      </c>
      <c r="E128" s="39" t="s">
        <v>225</v>
      </c>
      <c r="F128" s="181" t="s">
        <v>169</v>
      </c>
      <c r="G128" s="41">
        <v>12</v>
      </c>
      <c r="H128" s="149"/>
      <c r="I128" s="223">
        <v>0</v>
      </c>
      <c r="J128" s="234">
        <v>0</v>
      </c>
      <c r="K128" s="234">
        <f t="shared" si="4"/>
        <v>0</v>
      </c>
      <c r="L128" s="234">
        <f t="shared" si="5"/>
        <v>0</v>
      </c>
      <c r="M128" s="234">
        <f t="shared" si="6"/>
        <v>0</v>
      </c>
      <c r="N128" s="252">
        <f t="shared" si="7"/>
        <v>0</v>
      </c>
    </row>
    <row r="129" spans="1:14" x14ac:dyDescent="0.2">
      <c r="A129" s="178" t="s">
        <v>226</v>
      </c>
      <c r="B129" s="179" t="s">
        <v>227</v>
      </c>
      <c r="C129" s="180" t="s">
        <v>226</v>
      </c>
      <c r="D129" s="179" t="s">
        <v>228</v>
      </c>
      <c r="E129" s="39" t="s">
        <v>229</v>
      </c>
      <c r="F129" s="181" t="s">
        <v>169</v>
      </c>
      <c r="G129" s="41">
        <v>12</v>
      </c>
      <c r="H129" s="149"/>
      <c r="I129" s="223">
        <v>0</v>
      </c>
      <c r="J129" s="234">
        <v>0</v>
      </c>
      <c r="K129" s="234">
        <f t="shared" si="4"/>
        <v>0</v>
      </c>
      <c r="L129" s="234">
        <f t="shared" si="5"/>
        <v>0</v>
      </c>
      <c r="M129" s="234">
        <f t="shared" si="6"/>
        <v>0</v>
      </c>
      <c r="N129" s="252">
        <f t="shared" si="7"/>
        <v>0</v>
      </c>
    </row>
    <row r="130" spans="1:14" x14ac:dyDescent="0.2">
      <c r="A130" s="178" t="s">
        <v>230</v>
      </c>
      <c r="B130" s="179" t="s">
        <v>231</v>
      </c>
      <c r="C130" s="180" t="s">
        <v>230</v>
      </c>
      <c r="D130" s="179" t="s">
        <v>231</v>
      </c>
      <c r="E130" s="39" t="s">
        <v>232</v>
      </c>
      <c r="F130" s="181" t="s">
        <v>169</v>
      </c>
      <c r="G130" s="41">
        <v>12</v>
      </c>
      <c r="H130" s="149"/>
      <c r="I130" s="223">
        <v>0</v>
      </c>
      <c r="J130" s="234">
        <v>0</v>
      </c>
      <c r="K130" s="234">
        <f t="shared" si="4"/>
        <v>0</v>
      </c>
      <c r="L130" s="234">
        <f t="shared" si="5"/>
        <v>0</v>
      </c>
      <c r="M130" s="234">
        <f t="shared" si="6"/>
        <v>0</v>
      </c>
      <c r="N130" s="252">
        <f t="shared" si="7"/>
        <v>0</v>
      </c>
    </row>
    <row r="131" spans="1:14" x14ac:dyDescent="0.2">
      <c r="A131" s="178" t="s">
        <v>233</v>
      </c>
      <c r="B131" s="179" t="s">
        <v>234</v>
      </c>
      <c r="C131" s="180" t="s">
        <v>233</v>
      </c>
      <c r="D131" s="179" t="s">
        <v>234</v>
      </c>
      <c r="E131" s="39" t="s">
        <v>235</v>
      </c>
      <c r="F131" s="181" t="s">
        <v>169</v>
      </c>
      <c r="G131" s="41">
        <v>12</v>
      </c>
      <c r="H131" s="149"/>
      <c r="I131" s="223">
        <v>5.6499999999999995</v>
      </c>
      <c r="J131" s="234">
        <v>5.65</v>
      </c>
      <c r="K131" s="234">
        <f t="shared" si="4"/>
        <v>5.6499999999999995</v>
      </c>
      <c r="L131" s="234">
        <f t="shared" si="5"/>
        <v>5.65</v>
      </c>
      <c r="M131" s="234">
        <f t="shared" si="6"/>
        <v>0</v>
      </c>
      <c r="N131" s="252">
        <f t="shared" si="7"/>
        <v>1</v>
      </c>
    </row>
    <row r="132" spans="1:14" x14ac:dyDescent="0.2">
      <c r="A132" s="195" t="s">
        <v>214</v>
      </c>
      <c r="B132" s="196" t="s">
        <v>215</v>
      </c>
      <c r="C132" s="197" t="s">
        <v>236</v>
      </c>
      <c r="D132" s="198" t="s">
        <v>1051</v>
      </c>
      <c r="E132" s="199" t="s">
        <v>1052</v>
      </c>
      <c r="F132" s="200" t="s">
        <v>169</v>
      </c>
      <c r="G132" s="74">
        <v>12</v>
      </c>
      <c r="H132" s="149"/>
      <c r="I132" s="223">
        <v>58.71</v>
      </c>
      <c r="J132" s="235">
        <v>58.71</v>
      </c>
      <c r="K132" s="235">
        <f t="shared" si="4"/>
        <v>0</v>
      </c>
      <c r="L132" s="235">
        <f t="shared" si="5"/>
        <v>0</v>
      </c>
      <c r="M132" s="235">
        <f t="shared" si="6"/>
        <v>0</v>
      </c>
      <c r="N132" s="253">
        <f t="shared" si="7"/>
        <v>0</v>
      </c>
    </row>
    <row r="133" spans="1:14" x14ac:dyDescent="0.2">
      <c r="A133" s="195" t="s">
        <v>220</v>
      </c>
      <c r="B133" s="196" t="s">
        <v>221</v>
      </c>
      <c r="C133" s="197" t="s">
        <v>236</v>
      </c>
      <c r="D133" s="198" t="s">
        <v>1051</v>
      </c>
      <c r="E133" s="199" t="s">
        <v>1053</v>
      </c>
      <c r="F133" s="200" t="s">
        <v>169</v>
      </c>
      <c r="G133" s="74">
        <v>12</v>
      </c>
      <c r="H133" s="149"/>
      <c r="I133" s="223">
        <v>256.66000000000003</v>
      </c>
      <c r="J133" s="235">
        <v>256.66000000000003</v>
      </c>
      <c r="K133" s="235">
        <f t="shared" si="4"/>
        <v>0</v>
      </c>
      <c r="L133" s="235">
        <f t="shared" si="5"/>
        <v>0</v>
      </c>
      <c r="M133" s="235">
        <f t="shared" si="6"/>
        <v>0</v>
      </c>
      <c r="N133" s="253">
        <f t="shared" si="7"/>
        <v>0</v>
      </c>
    </row>
    <row r="134" spans="1:14" x14ac:dyDescent="0.2">
      <c r="A134" s="195" t="s">
        <v>223</v>
      </c>
      <c r="B134" s="196" t="s">
        <v>224</v>
      </c>
      <c r="C134" s="197" t="s">
        <v>236</v>
      </c>
      <c r="D134" s="198" t="s">
        <v>1051</v>
      </c>
      <c r="E134" s="199" t="s">
        <v>1054</v>
      </c>
      <c r="F134" s="200" t="s">
        <v>169</v>
      </c>
      <c r="G134" s="74">
        <v>12</v>
      </c>
      <c r="H134" s="149"/>
      <c r="I134" s="223">
        <v>258.3</v>
      </c>
      <c r="J134" s="235">
        <v>258.29000000000002</v>
      </c>
      <c r="K134" s="235">
        <f t="shared" si="4"/>
        <v>0</v>
      </c>
      <c r="L134" s="235">
        <f t="shared" si="5"/>
        <v>0</v>
      </c>
      <c r="M134" s="235">
        <f t="shared" si="6"/>
        <v>0</v>
      </c>
      <c r="N134" s="253">
        <f t="shared" si="7"/>
        <v>0</v>
      </c>
    </row>
    <row r="135" spans="1:14" x14ac:dyDescent="0.2">
      <c r="A135" s="195" t="s">
        <v>226</v>
      </c>
      <c r="B135" s="196" t="s">
        <v>227</v>
      </c>
      <c r="C135" s="197" t="s">
        <v>236</v>
      </c>
      <c r="D135" s="198" t="s">
        <v>1051</v>
      </c>
      <c r="E135" s="199" t="s">
        <v>1055</v>
      </c>
      <c r="F135" s="200" t="s">
        <v>169</v>
      </c>
      <c r="G135" s="74">
        <v>12</v>
      </c>
      <c r="H135" s="149"/>
      <c r="I135" s="223">
        <v>100.33</v>
      </c>
      <c r="J135" s="235">
        <v>101.72</v>
      </c>
      <c r="K135" s="235">
        <f t="shared" si="4"/>
        <v>0</v>
      </c>
      <c r="L135" s="235">
        <f t="shared" si="5"/>
        <v>0</v>
      </c>
      <c r="M135" s="235">
        <f t="shared" si="6"/>
        <v>0</v>
      </c>
      <c r="N135" s="253">
        <f t="shared" si="7"/>
        <v>0</v>
      </c>
    </row>
    <row r="136" spans="1:14" x14ac:dyDescent="0.2">
      <c r="A136" s="195" t="s">
        <v>230</v>
      </c>
      <c r="B136" s="196" t="s">
        <v>231</v>
      </c>
      <c r="C136" s="197" t="s">
        <v>236</v>
      </c>
      <c r="D136" s="198" t="s">
        <v>1051</v>
      </c>
      <c r="E136" s="199" t="s">
        <v>1056</v>
      </c>
      <c r="F136" s="200" t="s">
        <v>169</v>
      </c>
      <c r="G136" s="74">
        <v>12</v>
      </c>
      <c r="H136" s="149"/>
      <c r="I136" s="223">
        <v>134.22</v>
      </c>
      <c r="J136" s="235">
        <v>134.22</v>
      </c>
      <c r="K136" s="235">
        <f t="shared" si="4"/>
        <v>0</v>
      </c>
      <c r="L136" s="235">
        <f t="shared" si="5"/>
        <v>0</v>
      </c>
      <c r="M136" s="235">
        <f t="shared" si="6"/>
        <v>0</v>
      </c>
      <c r="N136" s="253">
        <f t="shared" si="7"/>
        <v>0</v>
      </c>
    </row>
    <row r="137" spans="1:14" x14ac:dyDescent="0.2">
      <c r="A137" s="50" t="s">
        <v>236</v>
      </c>
      <c r="B137" s="51" t="s">
        <v>1051</v>
      </c>
      <c r="C137" s="191" t="s">
        <v>236</v>
      </c>
      <c r="D137" s="51" t="s">
        <v>1051</v>
      </c>
      <c r="E137" s="54" t="s">
        <v>239</v>
      </c>
      <c r="F137" s="192" t="s">
        <v>169</v>
      </c>
      <c r="G137" s="56">
        <v>12</v>
      </c>
      <c r="H137" s="149"/>
      <c r="I137" s="225">
        <v>0</v>
      </c>
      <c r="J137" s="237">
        <v>0</v>
      </c>
      <c r="K137" s="237">
        <f t="shared" si="4"/>
        <v>808.22000000000014</v>
      </c>
      <c r="L137" s="237">
        <f t="shared" si="5"/>
        <v>809.60000000000014</v>
      </c>
      <c r="M137" s="237">
        <f t="shared" si="6"/>
        <v>1.3799999999999955</v>
      </c>
      <c r="N137" s="255">
        <f t="shared" si="7"/>
        <v>1.002</v>
      </c>
    </row>
    <row r="138" spans="1:14" x14ac:dyDescent="0.2">
      <c r="A138" s="201" t="s">
        <v>214</v>
      </c>
      <c r="B138" s="202" t="s">
        <v>215</v>
      </c>
      <c r="C138" s="197" t="s">
        <v>240</v>
      </c>
      <c r="D138" s="198" t="s">
        <v>1057</v>
      </c>
      <c r="E138" s="199" t="s">
        <v>1058</v>
      </c>
      <c r="F138" s="203" t="s">
        <v>169</v>
      </c>
      <c r="G138" s="187">
        <v>12</v>
      </c>
      <c r="H138" s="188"/>
      <c r="I138" s="223">
        <v>122.6</v>
      </c>
      <c r="J138" s="235">
        <v>122.6</v>
      </c>
      <c r="K138" s="235">
        <f t="shared" si="4"/>
        <v>0</v>
      </c>
      <c r="L138" s="235">
        <f t="shared" si="5"/>
        <v>0</v>
      </c>
      <c r="M138" s="235">
        <f t="shared" si="6"/>
        <v>0</v>
      </c>
      <c r="N138" s="253">
        <f t="shared" si="7"/>
        <v>0</v>
      </c>
    </row>
    <row r="139" spans="1:14" x14ac:dyDescent="0.2">
      <c r="A139" s="201" t="s">
        <v>217</v>
      </c>
      <c r="B139" s="202" t="s">
        <v>218</v>
      </c>
      <c r="C139" s="197" t="s">
        <v>240</v>
      </c>
      <c r="D139" s="198" t="s">
        <v>1057</v>
      </c>
      <c r="E139" s="199" t="s">
        <v>1059</v>
      </c>
      <c r="F139" s="203" t="s">
        <v>169</v>
      </c>
      <c r="G139" s="187">
        <v>12</v>
      </c>
      <c r="H139" s="188"/>
      <c r="I139" s="223">
        <v>205.22</v>
      </c>
      <c r="J139" s="235">
        <v>205.21</v>
      </c>
      <c r="K139" s="235">
        <f t="shared" si="4"/>
        <v>0</v>
      </c>
      <c r="L139" s="235">
        <f t="shared" si="5"/>
        <v>0</v>
      </c>
      <c r="M139" s="235">
        <f t="shared" si="6"/>
        <v>0</v>
      </c>
      <c r="N139" s="253">
        <f t="shared" si="7"/>
        <v>0</v>
      </c>
    </row>
    <row r="140" spans="1:14" x14ac:dyDescent="0.2">
      <c r="A140" s="201" t="s">
        <v>220</v>
      </c>
      <c r="B140" s="202" t="s">
        <v>221</v>
      </c>
      <c r="C140" s="197" t="s">
        <v>240</v>
      </c>
      <c r="D140" s="198" t="s">
        <v>1057</v>
      </c>
      <c r="E140" s="199" t="s">
        <v>1060</v>
      </c>
      <c r="F140" s="203" t="s">
        <v>169</v>
      </c>
      <c r="G140" s="187">
        <v>12</v>
      </c>
      <c r="H140" s="188"/>
      <c r="I140" s="223">
        <v>463.07</v>
      </c>
      <c r="J140" s="235">
        <v>463.07</v>
      </c>
      <c r="K140" s="235">
        <f t="shared" si="4"/>
        <v>0</v>
      </c>
      <c r="L140" s="235">
        <f t="shared" si="5"/>
        <v>0</v>
      </c>
      <c r="M140" s="235">
        <f t="shared" si="6"/>
        <v>0</v>
      </c>
      <c r="N140" s="253">
        <f t="shared" si="7"/>
        <v>0</v>
      </c>
    </row>
    <row r="141" spans="1:14" x14ac:dyDescent="0.2">
      <c r="A141" s="201" t="s">
        <v>223</v>
      </c>
      <c r="B141" s="202" t="s">
        <v>224</v>
      </c>
      <c r="C141" s="197" t="s">
        <v>240</v>
      </c>
      <c r="D141" s="198" t="s">
        <v>1057</v>
      </c>
      <c r="E141" s="199" t="s">
        <v>1061</v>
      </c>
      <c r="F141" s="203" t="s">
        <v>169</v>
      </c>
      <c r="G141" s="187">
        <v>12</v>
      </c>
      <c r="H141" s="188"/>
      <c r="I141" s="223">
        <v>422.67</v>
      </c>
      <c r="J141" s="235">
        <v>422.68</v>
      </c>
      <c r="K141" s="235">
        <f t="shared" si="4"/>
        <v>0</v>
      </c>
      <c r="L141" s="235">
        <f t="shared" si="5"/>
        <v>0</v>
      </c>
      <c r="M141" s="235">
        <f t="shared" si="6"/>
        <v>0</v>
      </c>
      <c r="N141" s="253">
        <f t="shared" si="7"/>
        <v>0</v>
      </c>
    </row>
    <row r="142" spans="1:14" x14ac:dyDescent="0.2">
      <c r="A142" s="201" t="s">
        <v>226</v>
      </c>
      <c r="B142" s="202" t="s">
        <v>227</v>
      </c>
      <c r="C142" s="197" t="s">
        <v>240</v>
      </c>
      <c r="D142" s="198" t="s">
        <v>1057</v>
      </c>
      <c r="E142" s="199" t="s">
        <v>1062</v>
      </c>
      <c r="F142" s="203" t="s">
        <v>169</v>
      </c>
      <c r="G142" s="187">
        <v>12</v>
      </c>
      <c r="H142" s="188"/>
      <c r="I142" s="223">
        <v>181.28</v>
      </c>
      <c r="J142" s="235">
        <v>183.78</v>
      </c>
      <c r="K142" s="235">
        <f t="shared" si="4"/>
        <v>0</v>
      </c>
      <c r="L142" s="235">
        <f t="shared" si="5"/>
        <v>0</v>
      </c>
      <c r="M142" s="235">
        <f t="shared" si="6"/>
        <v>0</v>
      </c>
      <c r="N142" s="253">
        <f t="shared" si="7"/>
        <v>0</v>
      </c>
    </row>
    <row r="143" spans="1:14" x14ac:dyDescent="0.2">
      <c r="A143" s="201" t="s">
        <v>230</v>
      </c>
      <c r="B143" s="202" t="s">
        <v>231</v>
      </c>
      <c r="C143" s="197" t="s">
        <v>240</v>
      </c>
      <c r="D143" s="198" t="s">
        <v>1057</v>
      </c>
      <c r="E143" s="199" t="s">
        <v>1063</v>
      </c>
      <c r="F143" s="203" t="s">
        <v>169</v>
      </c>
      <c r="G143" s="187">
        <v>12</v>
      </c>
      <c r="H143" s="188"/>
      <c r="I143" s="223">
        <v>259.74</v>
      </c>
      <c r="J143" s="235">
        <v>259.74</v>
      </c>
      <c r="K143" s="235">
        <f t="shared" si="4"/>
        <v>0</v>
      </c>
      <c r="L143" s="235">
        <f t="shared" si="5"/>
        <v>0</v>
      </c>
      <c r="M143" s="235">
        <f t="shared" si="6"/>
        <v>0</v>
      </c>
      <c r="N143" s="253">
        <f t="shared" si="7"/>
        <v>0</v>
      </c>
    </row>
    <row r="144" spans="1:14" x14ac:dyDescent="0.2">
      <c r="A144" s="42" t="s">
        <v>240</v>
      </c>
      <c r="B144" s="43" t="s">
        <v>1057</v>
      </c>
      <c r="C144" s="189" t="s">
        <v>240</v>
      </c>
      <c r="D144" s="43" t="s">
        <v>1057</v>
      </c>
      <c r="E144" s="46" t="s">
        <v>242</v>
      </c>
      <c r="F144" s="190" t="s">
        <v>169</v>
      </c>
      <c r="G144" s="48">
        <v>12</v>
      </c>
      <c r="H144" s="149"/>
      <c r="I144" s="224">
        <v>0</v>
      </c>
      <c r="J144" s="236">
        <v>0</v>
      </c>
      <c r="K144" s="236">
        <f t="shared" si="4"/>
        <v>1654.58</v>
      </c>
      <c r="L144" s="236">
        <f t="shared" si="5"/>
        <v>1657.08</v>
      </c>
      <c r="M144" s="236">
        <f t="shared" si="6"/>
        <v>2.5</v>
      </c>
      <c r="N144" s="254">
        <f t="shared" si="7"/>
        <v>1.002</v>
      </c>
    </row>
    <row r="145" spans="1:14" x14ac:dyDescent="0.2">
      <c r="A145" s="178" t="s">
        <v>243</v>
      </c>
      <c r="B145" s="179" t="s">
        <v>244</v>
      </c>
      <c r="C145" s="180" t="s">
        <v>243</v>
      </c>
      <c r="D145" s="179" t="s">
        <v>244</v>
      </c>
      <c r="E145" s="39" t="s">
        <v>245</v>
      </c>
      <c r="F145" s="181" t="s">
        <v>169</v>
      </c>
      <c r="G145" s="41">
        <v>13</v>
      </c>
      <c r="H145" s="149"/>
      <c r="I145" s="223">
        <v>1078.07</v>
      </c>
      <c r="J145" s="234">
        <v>1078.1400000000001</v>
      </c>
      <c r="K145" s="234">
        <f t="shared" si="4"/>
        <v>1078.07</v>
      </c>
      <c r="L145" s="234">
        <f t="shared" si="5"/>
        <v>1078.1400000000001</v>
      </c>
      <c r="M145" s="234">
        <f t="shared" si="6"/>
        <v>7.0000000000163709E-2</v>
      </c>
      <c r="N145" s="252">
        <f t="shared" si="7"/>
        <v>1</v>
      </c>
    </row>
    <row r="146" spans="1:14" x14ac:dyDescent="0.2">
      <c r="A146" s="178" t="s">
        <v>246</v>
      </c>
      <c r="B146" s="179" t="s">
        <v>247</v>
      </c>
      <c r="C146" s="180" t="s">
        <v>246</v>
      </c>
      <c r="D146" s="179" t="s">
        <v>247</v>
      </c>
      <c r="E146" s="39" t="s">
        <v>248</v>
      </c>
      <c r="F146" s="181" t="s">
        <v>169</v>
      </c>
      <c r="G146" s="41">
        <v>13</v>
      </c>
      <c r="H146" s="149"/>
      <c r="I146" s="223">
        <v>293.54000000000002</v>
      </c>
      <c r="J146" s="234">
        <v>307.37</v>
      </c>
      <c r="K146" s="234">
        <f t="shared" ref="K146:K209" si="8">IF($A146=$C146,SUMIF($C$17:$C$482,$A146,I$17:I$482),0)</f>
        <v>293.54000000000002</v>
      </c>
      <c r="L146" s="234">
        <f t="shared" ref="L146:L209" si="9">IF($A146=$C146,SUMIF($C$17:$C$482,$A146,J$17:J$482),0)</f>
        <v>307.37</v>
      </c>
      <c r="M146" s="234">
        <f t="shared" ref="M146:M209" si="10">L146-K146</f>
        <v>13.829999999999984</v>
      </c>
      <c r="N146" s="252">
        <f t="shared" ref="N146:N209" si="11">IF(K146&gt;0,ROUND(L146/K146,3),0)</f>
        <v>1.0469999999999999</v>
      </c>
    </row>
    <row r="147" spans="1:14" x14ac:dyDescent="0.2">
      <c r="A147" s="182" t="s">
        <v>243</v>
      </c>
      <c r="B147" s="183" t="s">
        <v>244</v>
      </c>
      <c r="C147" s="184" t="s">
        <v>249</v>
      </c>
      <c r="D147" s="183" t="s">
        <v>1064</v>
      </c>
      <c r="E147" s="185" t="s">
        <v>1065</v>
      </c>
      <c r="F147" s="186" t="s">
        <v>169</v>
      </c>
      <c r="G147" s="187">
        <v>13</v>
      </c>
      <c r="H147" s="188"/>
      <c r="I147" s="223">
        <v>522.5</v>
      </c>
      <c r="J147" s="235">
        <v>522.42999999999995</v>
      </c>
      <c r="K147" s="235">
        <f t="shared" si="8"/>
        <v>0</v>
      </c>
      <c r="L147" s="235">
        <f t="shared" si="9"/>
        <v>0</v>
      </c>
      <c r="M147" s="235">
        <f t="shared" si="10"/>
        <v>0</v>
      </c>
      <c r="N147" s="253">
        <f t="shared" si="11"/>
        <v>0</v>
      </c>
    </row>
    <row r="148" spans="1:14" x14ac:dyDescent="0.2">
      <c r="A148" s="42" t="s">
        <v>249</v>
      </c>
      <c r="B148" s="43" t="s">
        <v>250</v>
      </c>
      <c r="C148" s="189" t="s">
        <v>249</v>
      </c>
      <c r="D148" s="43" t="s">
        <v>250</v>
      </c>
      <c r="E148" s="46" t="s">
        <v>251</v>
      </c>
      <c r="F148" s="190" t="s">
        <v>169</v>
      </c>
      <c r="G148" s="48">
        <v>13</v>
      </c>
      <c r="H148" s="149"/>
      <c r="I148" s="224">
        <v>0</v>
      </c>
      <c r="J148" s="236">
        <v>0</v>
      </c>
      <c r="K148" s="236">
        <f t="shared" si="8"/>
        <v>1148.1399999999999</v>
      </c>
      <c r="L148" s="236">
        <f t="shared" si="9"/>
        <v>1148.1500000000001</v>
      </c>
      <c r="M148" s="236">
        <f t="shared" si="10"/>
        <v>1.0000000000218279E-2</v>
      </c>
      <c r="N148" s="254">
        <f t="shared" si="11"/>
        <v>1</v>
      </c>
    </row>
    <row r="149" spans="1:14" x14ac:dyDescent="0.2">
      <c r="A149" s="178" t="s">
        <v>252</v>
      </c>
      <c r="B149" s="179" t="s">
        <v>253</v>
      </c>
      <c r="C149" s="180" t="s">
        <v>252</v>
      </c>
      <c r="D149" s="179" t="s">
        <v>253</v>
      </c>
      <c r="E149" s="39" t="s">
        <v>254</v>
      </c>
      <c r="F149" s="181" t="s">
        <v>169</v>
      </c>
      <c r="G149" s="41">
        <v>14</v>
      </c>
      <c r="H149" s="149"/>
      <c r="I149" s="223">
        <v>407.34</v>
      </c>
      <c r="J149" s="234">
        <v>407.33</v>
      </c>
      <c r="K149" s="234">
        <f t="shared" si="8"/>
        <v>407.34</v>
      </c>
      <c r="L149" s="234">
        <f t="shared" si="9"/>
        <v>407.33</v>
      </c>
      <c r="M149" s="234">
        <f t="shared" si="10"/>
        <v>-9.9999999999909051E-3</v>
      </c>
      <c r="N149" s="252">
        <f t="shared" si="11"/>
        <v>1</v>
      </c>
    </row>
    <row r="150" spans="1:14" x14ac:dyDescent="0.2">
      <c r="A150" s="178" t="s">
        <v>255</v>
      </c>
      <c r="B150" s="179" t="s">
        <v>256</v>
      </c>
      <c r="C150" s="180" t="s">
        <v>255</v>
      </c>
      <c r="D150" s="179" t="s">
        <v>256</v>
      </c>
      <c r="E150" s="39" t="s">
        <v>257</v>
      </c>
      <c r="F150" s="181" t="s">
        <v>169</v>
      </c>
      <c r="G150" s="41">
        <v>14</v>
      </c>
      <c r="H150" s="149"/>
      <c r="I150" s="223">
        <v>529.04999999999995</v>
      </c>
      <c r="J150" s="234">
        <v>529.07000000000005</v>
      </c>
      <c r="K150" s="234">
        <f t="shared" si="8"/>
        <v>529.04999999999995</v>
      </c>
      <c r="L150" s="234">
        <f t="shared" si="9"/>
        <v>529.07000000000005</v>
      </c>
      <c r="M150" s="234">
        <f t="shared" si="10"/>
        <v>2.0000000000095497E-2</v>
      </c>
      <c r="N150" s="252">
        <f t="shared" si="11"/>
        <v>1</v>
      </c>
    </row>
    <row r="151" spans="1:14" x14ac:dyDescent="0.2">
      <c r="A151" s="178" t="s">
        <v>258</v>
      </c>
      <c r="B151" s="179" t="s">
        <v>259</v>
      </c>
      <c r="C151" s="180" t="s">
        <v>258</v>
      </c>
      <c r="D151" s="179" t="s">
        <v>259</v>
      </c>
      <c r="E151" s="39" t="s">
        <v>260</v>
      </c>
      <c r="F151" s="181" t="s">
        <v>169</v>
      </c>
      <c r="G151" s="41">
        <v>14</v>
      </c>
      <c r="H151" s="149"/>
      <c r="I151" s="223">
        <v>116.56</v>
      </c>
      <c r="J151" s="234">
        <v>116.56</v>
      </c>
      <c r="K151" s="234">
        <f t="shared" si="8"/>
        <v>116.56</v>
      </c>
      <c r="L151" s="234">
        <f t="shared" si="9"/>
        <v>116.56</v>
      </c>
      <c r="M151" s="234">
        <f t="shared" si="10"/>
        <v>0</v>
      </c>
      <c r="N151" s="252">
        <f t="shared" si="11"/>
        <v>1</v>
      </c>
    </row>
    <row r="152" spans="1:14" x14ac:dyDescent="0.2">
      <c r="A152" s="178" t="s">
        <v>261</v>
      </c>
      <c r="B152" s="179" t="s">
        <v>262</v>
      </c>
      <c r="C152" s="180" t="s">
        <v>261</v>
      </c>
      <c r="D152" s="179" t="s">
        <v>262</v>
      </c>
      <c r="E152" s="39" t="s">
        <v>263</v>
      </c>
      <c r="F152" s="181" t="s">
        <v>169</v>
      </c>
      <c r="G152" s="41">
        <v>14</v>
      </c>
      <c r="H152" s="149"/>
      <c r="I152" s="223">
        <v>775.89</v>
      </c>
      <c r="J152" s="234">
        <v>775.86</v>
      </c>
      <c r="K152" s="234">
        <f t="shared" si="8"/>
        <v>775.89</v>
      </c>
      <c r="L152" s="234">
        <f t="shared" si="9"/>
        <v>775.86</v>
      </c>
      <c r="M152" s="234">
        <f t="shared" si="10"/>
        <v>-2.9999999999972715E-2</v>
      </c>
      <c r="N152" s="252">
        <f t="shared" si="11"/>
        <v>1</v>
      </c>
    </row>
    <row r="153" spans="1:14" x14ac:dyDescent="0.2">
      <c r="A153" s="178" t="s">
        <v>264</v>
      </c>
      <c r="B153" s="179" t="s">
        <v>265</v>
      </c>
      <c r="C153" s="180" t="s">
        <v>264</v>
      </c>
      <c r="D153" s="179" t="s">
        <v>265</v>
      </c>
      <c r="E153" s="39" t="s">
        <v>266</v>
      </c>
      <c r="F153" s="181" t="s">
        <v>169</v>
      </c>
      <c r="G153" s="41">
        <v>14</v>
      </c>
      <c r="H153" s="149"/>
      <c r="I153" s="223">
        <v>990.23</v>
      </c>
      <c r="J153" s="234">
        <v>990.28</v>
      </c>
      <c r="K153" s="234">
        <f t="shared" si="8"/>
        <v>990.23</v>
      </c>
      <c r="L153" s="234">
        <f t="shared" si="9"/>
        <v>990.28</v>
      </c>
      <c r="M153" s="234">
        <f t="shared" si="10"/>
        <v>4.9999999999954525E-2</v>
      </c>
      <c r="N153" s="252">
        <f t="shared" si="11"/>
        <v>1</v>
      </c>
    </row>
    <row r="154" spans="1:14" x14ac:dyDescent="0.2">
      <c r="A154" s="182" t="s">
        <v>252</v>
      </c>
      <c r="B154" s="183" t="s">
        <v>253</v>
      </c>
      <c r="C154" s="184" t="s">
        <v>267</v>
      </c>
      <c r="D154" s="183" t="s">
        <v>1066</v>
      </c>
      <c r="E154" s="185" t="s">
        <v>1067</v>
      </c>
      <c r="F154" s="186" t="s">
        <v>169</v>
      </c>
      <c r="G154" s="187">
        <v>14</v>
      </c>
      <c r="H154" s="188"/>
      <c r="I154" s="223">
        <v>218.07</v>
      </c>
      <c r="J154" s="235">
        <v>218.08</v>
      </c>
      <c r="K154" s="235">
        <f t="shared" si="8"/>
        <v>0</v>
      </c>
      <c r="L154" s="235">
        <f t="shared" si="9"/>
        <v>0</v>
      </c>
      <c r="M154" s="235">
        <f t="shared" si="10"/>
        <v>0</v>
      </c>
      <c r="N154" s="253">
        <f t="shared" si="11"/>
        <v>0</v>
      </c>
    </row>
    <row r="155" spans="1:14" x14ac:dyDescent="0.2">
      <c r="A155" s="182" t="s">
        <v>255</v>
      </c>
      <c r="B155" s="183" t="s">
        <v>256</v>
      </c>
      <c r="C155" s="184" t="s">
        <v>267</v>
      </c>
      <c r="D155" s="183" t="s">
        <v>1066</v>
      </c>
      <c r="E155" s="185" t="s">
        <v>1068</v>
      </c>
      <c r="F155" s="186" t="s">
        <v>169</v>
      </c>
      <c r="G155" s="187">
        <v>14</v>
      </c>
      <c r="H155" s="188"/>
      <c r="I155" s="223">
        <v>241.41</v>
      </c>
      <c r="J155" s="235">
        <v>241.39</v>
      </c>
      <c r="K155" s="235">
        <f t="shared" si="8"/>
        <v>0</v>
      </c>
      <c r="L155" s="235">
        <f t="shared" si="9"/>
        <v>0</v>
      </c>
      <c r="M155" s="235">
        <f t="shared" si="10"/>
        <v>0</v>
      </c>
      <c r="N155" s="253">
        <f t="shared" si="11"/>
        <v>0</v>
      </c>
    </row>
    <row r="156" spans="1:14" x14ac:dyDescent="0.2">
      <c r="A156" s="182" t="s">
        <v>261</v>
      </c>
      <c r="B156" s="183" t="s">
        <v>262</v>
      </c>
      <c r="C156" s="184" t="s">
        <v>267</v>
      </c>
      <c r="D156" s="183" t="s">
        <v>1066</v>
      </c>
      <c r="E156" s="185" t="s">
        <v>1069</v>
      </c>
      <c r="F156" s="186" t="s">
        <v>169</v>
      </c>
      <c r="G156" s="187">
        <v>14</v>
      </c>
      <c r="H156" s="188"/>
      <c r="I156" s="223">
        <v>366.43</v>
      </c>
      <c r="J156" s="235">
        <v>366.46</v>
      </c>
      <c r="K156" s="235">
        <f t="shared" si="8"/>
        <v>0</v>
      </c>
      <c r="L156" s="235">
        <f t="shared" si="9"/>
        <v>0</v>
      </c>
      <c r="M156" s="235">
        <f t="shared" si="10"/>
        <v>0</v>
      </c>
      <c r="N156" s="253">
        <f t="shared" si="11"/>
        <v>0</v>
      </c>
    </row>
    <row r="157" spans="1:14" x14ac:dyDescent="0.2">
      <c r="A157" s="182" t="s">
        <v>264</v>
      </c>
      <c r="B157" s="183" t="s">
        <v>265</v>
      </c>
      <c r="C157" s="184" t="s">
        <v>267</v>
      </c>
      <c r="D157" s="183" t="s">
        <v>1066</v>
      </c>
      <c r="E157" s="185" t="s">
        <v>1070</v>
      </c>
      <c r="F157" s="186" t="s">
        <v>169</v>
      </c>
      <c r="G157" s="187">
        <v>14</v>
      </c>
      <c r="H157" s="188"/>
      <c r="I157" s="223">
        <v>467.57</v>
      </c>
      <c r="J157" s="235">
        <v>467.52</v>
      </c>
      <c r="K157" s="235">
        <f t="shared" si="8"/>
        <v>0</v>
      </c>
      <c r="L157" s="235">
        <f t="shared" si="9"/>
        <v>0</v>
      </c>
      <c r="M157" s="235">
        <f t="shared" si="10"/>
        <v>0</v>
      </c>
      <c r="N157" s="253">
        <f t="shared" si="11"/>
        <v>0</v>
      </c>
    </row>
    <row r="158" spans="1:14" x14ac:dyDescent="0.2">
      <c r="A158" s="42" t="s">
        <v>267</v>
      </c>
      <c r="B158" s="43" t="s">
        <v>268</v>
      </c>
      <c r="C158" s="189" t="s">
        <v>267</v>
      </c>
      <c r="D158" s="43" t="s">
        <v>268</v>
      </c>
      <c r="E158" s="46" t="s">
        <v>269</v>
      </c>
      <c r="F158" s="190" t="s">
        <v>169</v>
      </c>
      <c r="G158" s="48">
        <v>14</v>
      </c>
      <c r="H158" s="149"/>
      <c r="I158" s="224">
        <v>0</v>
      </c>
      <c r="J158" s="236">
        <v>0</v>
      </c>
      <c r="K158" s="236">
        <f t="shared" si="8"/>
        <v>1293.48</v>
      </c>
      <c r="L158" s="236">
        <f t="shared" si="9"/>
        <v>1293.45</v>
      </c>
      <c r="M158" s="236">
        <f t="shared" si="10"/>
        <v>-2.9999999999972715E-2</v>
      </c>
      <c r="N158" s="254">
        <f t="shared" si="11"/>
        <v>1</v>
      </c>
    </row>
    <row r="159" spans="1:14" x14ac:dyDescent="0.2">
      <c r="A159" s="178" t="s">
        <v>270</v>
      </c>
      <c r="B159" s="179" t="s">
        <v>271</v>
      </c>
      <c r="C159" s="180" t="s">
        <v>270</v>
      </c>
      <c r="D159" s="179" t="s">
        <v>271</v>
      </c>
      <c r="E159" s="39" t="s">
        <v>272</v>
      </c>
      <c r="F159" s="181" t="s">
        <v>169</v>
      </c>
      <c r="G159" s="41">
        <v>15</v>
      </c>
      <c r="H159" s="149"/>
      <c r="I159" s="223">
        <v>4190.4799999999996</v>
      </c>
      <c r="J159" s="234">
        <v>4190.4799999999996</v>
      </c>
      <c r="K159" s="234">
        <f t="shared" si="8"/>
        <v>4190.4799999999996</v>
      </c>
      <c r="L159" s="234">
        <f t="shared" si="9"/>
        <v>4190.4799999999996</v>
      </c>
      <c r="M159" s="234">
        <f t="shared" si="10"/>
        <v>0</v>
      </c>
      <c r="N159" s="252">
        <f t="shared" si="11"/>
        <v>1</v>
      </c>
    </row>
    <row r="160" spans="1:14" x14ac:dyDescent="0.2">
      <c r="A160" s="178" t="s">
        <v>273</v>
      </c>
      <c r="B160" s="179" t="s">
        <v>275</v>
      </c>
      <c r="C160" s="180" t="s">
        <v>273</v>
      </c>
      <c r="D160" s="179" t="s">
        <v>275</v>
      </c>
      <c r="E160" s="39" t="s">
        <v>276</v>
      </c>
      <c r="F160" s="181" t="s">
        <v>169</v>
      </c>
      <c r="G160" s="41">
        <v>16</v>
      </c>
      <c r="H160" s="149"/>
      <c r="I160" s="223">
        <v>2400.0300000000002</v>
      </c>
      <c r="J160" s="234">
        <v>2400.0300000000002</v>
      </c>
      <c r="K160" s="234">
        <f t="shared" si="8"/>
        <v>2400.0300000000002</v>
      </c>
      <c r="L160" s="234">
        <f t="shared" si="9"/>
        <v>2400.0300000000002</v>
      </c>
      <c r="M160" s="234">
        <f t="shared" si="10"/>
        <v>0</v>
      </c>
      <c r="N160" s="252">
        <f t="shared" si="11"/>
        <v>1</v>
      </c>
    </row>
    <row r="161" spans="1:14" x14ac:dyDescent="0.2">
      <c r="A161" s="178" t="s">
        <v>277</v>
      </c>
      <c r="B161" s="179" t="s">
        <v>278</v>
      </c>
      <c r="C161" s="180" t="s">
        <v>277</v>
      </c>
      <c r="D161" s="179" t="s">
        <v>278</v>
      </c>
      <c r="E161" s="39" t="s">
        <v>279</v>
      </c>
      <c r="F161" s="181" t="s">
        <v>169</v>
      </c>
      <c r="G161" s="41">
        <v>17</v>
      </c>
      <c r="H161" s="149"/>
      <c r="I161" s="223">
        <v>925.03</v>
      </c>
      <c r="J161" s="234">
        <v>925.03</v>
      </c>
      <c r="K161" s="234">
        <f t="shared" si="8"/>
        <v>925.03</v>
      </c>
      <c r="L161" s="234">
        <f t="shared" si="9"/>
        <v>925.03</v>
      </c>
      <c r="M161" s="234">
        <f t="shared" si="10"/>
        <v>0</v>
      </c>
      <c r="N161" s="252">
        <f t="shared" si="11"/>
        <v>1</v>
      </c>
    </row>
    <row r="162" spans="1:14" x14ac:dyDescent="0.2">
      <c r="A162" s="178" t="s">
        <v>280</v>
      </c>
      <c r="B162" s="179" t="s">
        <v>281</v>
      </c>
      <c r="C162" s="180" t="s">
        <v>280</v>
      </c>
      <c r="D162" s="179" t="s">
        <v>281</v>
      </c>
      <c r="E162" s="39" t="s">
        <v>282</v>
      </c>
      <c r="F162" s="181" t="s">
        <v>177</v>
      </c>
      <c r="G162" s="41">
        <v>18</v>
      </c>
      <c r="H162" s="149"/>
      <c r="I162" s="223">
        <v>218.78</v>
      </c>
      <c r="J162" s="234">
        <v>218.78</v>
      </c>
      <c r="K162" s="234">
        <f t="shared" si="8"/>
        <v>218.78</v>
      </c>
      <c r="L162" s="234">
        <f t="shared" si="9"/>
        <v>218.78</v>
      </c>
      <c r="M162" s="234">
        <f t="shared" si="10"/>
        <v>0</v>
      </c>
      <c r="N162" s="252">
        <f t="shared" si="11"/>
        <v>1</v>
      </c>
    </row>
    <row r="163" spans="1:14" x14ac:dyDescent="0.2">
      <c r="A163" s="178" t="s">
        <v>283</v>
      </c>
      <c r="B163" s="179" t="s">
        <v>284</v>
      </c>
      <c r="C163" s="180" t="s">
        <v>283</v>
      </c>
      <c r="D163" s="179" t="s">
        <v>284</v>
      </c>
      <c r="E163" s="39" t="s">
        <v>285</v>
      </c>
      <c r="F163" s="181" t="s">
        <v>177</v>
      </c>
      <c r="G163" s="41">
        <v>18</v>
      </c>
      <c r="H163" s="149"/>
      <c r="I163" s="223">
        <v>9.75</v>
      </c>
      <c r="J163" s="234">
        <v>12.45</v>
      </c>
      <c r="K163" s="234">
        <f t="shared" si="8"/>
        <v>9.75</v>
      </c>
      <c r="L163" s="234">
        <f t="shared" si="9"/>
        <v>12.45</v>
      </c>
      <c r="M163" s="234">
        <f t="shared" si="10"/>
        <v>2.6999999999999993</v>
      </c>
      <c r="N163" s="252">
        <f t="shared" si="11"/>
        <v>1.2769999999999999</v>
      </c>
    </row>
    <row r="164" spans="1:14" x14ac:dyDescent="0.2">
      <c r="A164" s="178" t="s">
        <v>286</v>
      </c>
      <c r="B164" s="179" t="s">
        <v>287</v>
      </c>
      <c r="C164" s="180" t="s">
        <v>286</v>
      </c>
      <c r="D164" s="179" t="s">
        <v>287</v>
      </c>
      <c r="E164" s="39" t="s">
        <v>288</v>
      </c>
      <c r="F164" s="181" t="s">
        <v>177</v>
      </c>
      <c r="G164" s="41">
        <v>18</v>
      </c>
      <c r="H164" s="149"/>
      <c r="I164" s="223">
        <v>29.48</v>
      </c>
      <c r="J164" s="234">
        <v>36.22</v>
      </c>
      <c r="K164" s="234">
        <f t="shared" si="8"/>
        <v>29.48</v>
      </c>
      <c r="L164" s="234">
        <f t="shared" si="9"/>
        <v>36.22</v>
      </c>
      <c r="M164" s="234">
        <f t="shared" si="10"/>
        <v>6.7399999999999984</v>
      </c>
      <c r="N164" s="252">
        <f t="shared" si="11"/>
        <v>1.2290000000000001</v>
      </c>
    </row>
    <row r="165" spans="1:14" x14ac:dyDescent="0.2">
      <c r="A165" s="178" t="s">
        <v>289</v>
      </c>
      <c r="B165" s="179" t="s">
        <v>290</v>
      </c>
      <c r="C165" s="180" t="s">
        <v>289</v>
      </c>
      <c r="D165" s="179" t="s">
        <v>290</v>
      </c>
      <c r="E165" s="39" t="s">
        <v>291</v>
      </c>
      <c r="F165" s="181" t="s">
        <v>173</v>
      </c>
      <c r="G165" s="41">
        <v>18</v>
      </c>
      <c r="H165" s="149"/>
      <c r="I165" s="223">
        <v>90.13</v>
      </c>
      <c r="J165" s="234">
        <v>90.13</v>
      </c>
      <c r="K165" s="234">
        <f t="shared" si="8"/>
        <v>90.13</v>
      </c>
      <c r="L165" s="234">
        <f t="shared" si="9"/>
        <v>90.13</v>
      </c>
      <c r="M165" s="234">
        <f t="shared" si="10"/>
        <v>0</v>
      </c>
      <c r="N165" s="252">
        <f t="shared" si="11"/>
        <v>1</v>
      </c>
    </row>
    <row r="166" spans="1:14" x14ac:dyDescent="0.2">
      <c r="A166" s="178" t="s">
        <v>292</v>
      </c>
      <c r="B166" s="179" t="s">
        <v>293</v>
      </c>
      <c r="C166" s="180" t="s">
        <v>292</v>
      </c>
      <c r="D166" s="179" t="s">
        <v>293</v>
      </c>
      <c r="E166" s="39" t="s">
        <v>294</v>
      </c>
      <c r="F166" s="181" t="s">
        <v>177</v>
      </c>
      <c r="G166" s="41">
        <v>18</v>
      </c>
      <c r="H166" s="149"/>
      <c r="I166" s="223">
        <v>170.63</v>
      </c>
      <c r="J166" s="234">
        <v>174.14</v>
      </c>
      <c r="K166" s="234">
        <f t="shared" si="8"/>
        <v>170.63</v>
      </c>
      <c r="L166" s="234">
        <f t="shared" si="9"/>
        <v>174.14</v>
      </c>
      <c r="M166" s="234">
        <f t="shared" si="10"/>
        <v>3.5099999999999909</v>
      </c>
      <c r="N166" s="252">
        <f t="shared" si="11"/>
        <v>1.0209999999999999</v>
      </c>
    </row>
    <row r="167" spans="1:14" x14ac:dyDescent="0.2">
      <c r="A167" s="178" t="s">
        <v>295</v>
      </c>
      <c r="B167" s="179" t="s">
        <v>296</v>
      </c>
      <c r="C167" s="180" t="s">
        <v>295</v>
      </c>
      <c r="D167" s="179" t="s">
        <v>296</v>
      </c>
      <c r="E167" s="39" t="s">
        <v>297</v>
      </c>
      <c r="F167" s="181" t="s">
        <v>177</v>
      </c>
      <c r="G167" s="41">
        <v>18</v>
      </c>
      <c r="H167" s="149"/>
      <c r="I167" s="223">
        <v>14.9</v>
      </c>
      <c r="J167" s="234">
        <v>22.11</v>
      </c>
      <c r="K167" s="234">
        <f t="shared" si="8"/>
        <v>14.9</v>
      </c>
      <c r="L167" s="234">
        <f t="shared" si="9"/>
        <v>22.11</v>
      </c>
      <c r="M167" s="234">
        <f t="shared" si="10"/>
        <v>7.2099999999999991</v>
      </c>
      <c r="N167" s="252">
        <f t="shared" si="11"/>
        <v>1.484</v>
      </c>
    </row>
    <row r="168" spans="1:14" x14ac:dyDescent="0.2">
      <c r="A168" s="178" t="s">
        <v>298</v>
      </c>
      <c r="B168" s="179" t="s">
        <v>299</v>
      </c>
      <c r="C168" s="180" t="s">
        <v>298</v>
      </c>
      <c r="D168" s="179" t="s">
        <v>299</v>
      </c>
      <c r="E168" s="39" t="s">
        <v>300</v>
      </c>
      <c r="F168" s="181" t="s">
        <v>177</v>
      </c>
      <c r="G168" s="41">
        <v>18</v>
      </c>
      <c r="H168" s="149"/>
      <c r="I168" s="223">
        <v>10</v>
      </c>
      <c r="J168" s="234">
        <v>10.29</v>
      </c>
      <c r="K168" s="234">
        <f t="shared" si="8"/>
        <v>10</v>
      </c>
      <c r="L168" s="234">
        <f t="shared" si="9"/>
        <v>10.29</v>
      </c>
      <c r="M168" s="234">
        <f t="shared" si="10"/>
        <v>0.28999999999999915</v>
      </c>
      <c r="N168" s="252">
        <f t="shared" si="11"/>
        <v>1.0289999999999999</v>
      </c>
    </row>
    <row r="169" spans="1:14" x14ac:dyDescent="0.2">
      <c r="A169" s="178" t="s">
        <v>301</v>
      </c>
      <c r="B169" s="179" t="s">
        <v>302</v>
      </c>
      <c r="C169" s="180" t="s">
        <v>301</v>
      </c>
      <c r="D169" s="179" t="s">
        <v>302</v>
      </c>
      <c r="E169" s="39" t="s">
        <v>303</v>
      </c>
      <c r="F169" s="181" t="s">
        <v>173</v>
      </c>
      <c r="G169" s="41">
        <v>18</v>
      </c>
      <c r="H169" s="149"/>
      <c r="I169" s="223">
        <v>232.51</v>
      </c>
      <c r="J169" s="234">
        <v>233.61</v>
      </c>
      <c r="K169" s="234">
        <f t="shared" si="8"/>
        <v>232.51</v>
      </c>
      <c r="L169" s="234">
        <f t="shared" si="9"/>
        <v>233.61</v>
      </c>
      <c r="M169" s="234">
        <f t="shared" si="10"/>
        <v>1.1000000000000227</v>
      </c>
      <c r="N169" s="252">
        <f t="shared" si="11"/>
        <v>1.0049999999999999</v>
      </c>
    </row>
    <row r="170" spans="1:14" x14ac:dyDescent="0.2">
      <c r="A170" s="178" t="s">
        <v>304</v>
      </c>
      <c r="B170" s="179" t="s">
        <v>305</v>
      </c>
      <c r="C170" s="180" t="s">
        <v>304</v>
      </c>
      <c r="D170" s="179" t="s">
        <v>305</v>
      </c>
      <c r="E170" s="39" t="s">
        <v>306</v>
      </c>
      <c r="F170" s="181" t="s">
        <v>177</v>
      </c>
      <c r="G170" s="41">
        <v>19</v>
      </c>
      <c r="H170" s="149"/>
      <c r="I170" s="223">
        <v>25.95</v>
      </c>
      <c r="J170" s="234">
        <v>37.51</v>
      </c>
      <c r="K170" s="234">
        <f t="shared" si="8"/>
        <v>25.95</v>
      </c>
      <c r="L170" s="234">
        <f t="shared" si="9"/>
        <v>37.51</v>
      </c>
      <c r="M170" s="234">
        <f t="shared" si="10"/>
        <v>11.559999999999999</v>
      </c>
      <c r="N170" s="252">
        <f t="shared" si="11"/>
        <v>1.4450000000000001</v>
      </c>
    </row>
    <row r="171" spans="1:14" x14ac:dyDescent="0.2">
      <c r="A171" s="178" t="s">
        <v>307</v>
      </c>
      <c r="B171" s="179" t="s">
        <v>308</v>
      </c>
      <c r="C171" s="180" t="s">
        <v>307</v>
      </c>
      <c r="D171" s="179" t="s">
        <v>308</v>
      </c>
      <c r="E171" s="39" t="s">
        <v>309</v>
      </c>
      <c r="F171" s="181" t="s">
        <v>177</v>
      </c>
      <c r="G171" s="41">
        <v>19</v>
      </c>
      <c r="H171" s="149"/>
      <c r="I171" s="223">
        <v>9.98</v>
      </c>
      <c r="J171" s="234">
        <v>21.31</v>
      </c>
      <c r="K171" s="234">
        <f t="shared" si="8"/>
        <v>9.98</v>
      </c>
      <c r="L171" s="234">
        <f t="shared" si="9"/>
        <v>21.31</v>
      </c>
      <c r="M171" s="234">
        <f t="shared" si="10"/>
        <v>11.329999999999998</v>
      </c>
      <c r="N171" s="252">
        <f t="shared" si="11"/>
        <v>2.1349999999999998</v>
      </c>
    </row>
    <row r="172" spans="1:14" x14ac:dyDescent="0.2">
      <c r="A172" s="178" t="s">
        <v>310</v>
      </c>
      <c r="B172" s="179" t="s">
        <v>311</v>
      </c>
      <c r="C172" s="180" t="s">
        <v>310</v>
      </c>
      <c r="D172" s="179" t="s">
        <v>311</v>
      </c>
      <c r="E172" s="39" t="s">
        <v>312</v>
      </c>
      <c r="F172" s="181" t="s">
        <v>177</v>
      </c>
      <c r="G172" s="41">
        <v>19</v>
      </c>
      <c r="H172" s="149"/>
      <c r="I172" s="223">
        <v>134.69999999999999</v>
      </c>
      <c r="J172" s="234">
        <v>166.74</v>
      </c>
      <c r="K172" s="234">
        <f t="shared" si="8"/>
        <v>134.69999999999999</v>
      </c>
      <c r="L172" s="234">
        <f t="shared" si="9"/>
        <v>166.74</v>
      </c>
      <c r="M172" s="234">
        <f t="shared" si="10"/>
        <v>32.04000000000002</v>
      </c>
      <c r="N172" s="252">
        <f t="shared" si="11"/>
        <v>1.238</v>
      </c>
    </row>
    <row r="173" spans="1:14" x14ac:dyDescent="0.2">
      <c r="A173" s="178" t="s">
        <v>313</v>
      </c>
      <c r="B173" s="179" t="s">
        <v>314</v>
      </c>
      <c r="C173" s="180" t="s">
        <v>313</v>
      </c>
      <c r="D173" s="179" t="s">
        <v>314</v>
      </c>
      <c r="E173" s="39" t="s">
        <v>315</v>
      </c>
      <c r="F173" s="181" t="s">
        <v>177</v>
      </c>
      <c r="G173" s="41">
        <v>19</v>
      </c>
      <c r="H173" s="149"/>
      <c r="I173" s="223">
        <v>10.71</v>
      </c>
      <c r="J173" s="234">
        <v>14.66</v>
      </c>
      <c r="K173" s="234">
        <f t="shared" si="8"/>
        <v>10.71</v>
      </c>
      <c r="L173" s="234">
        <f t="shared" si="9"/>
        <v>14.66</v>
      </c>
      <c r="M173" s="234">
        <f t="shared" si="10"/>
        <v>3.9499999999999993</v>
      </c>
      <c r="N173" s="252">
        <f t="shared" si="11"/>
        <v>1.369</v>
      </c>
    </row>
    <row r="174" spans="1:14" x14ac:dyDescent="0.2">
      <c r="A174" s="178" t="s">
        <v>316</v>
      </c>
      <c r="B174" s="179" t="s">
        <v>317</v>
      </c>
      <c r="C174" s="180" t="s">
        <v>316</v>
      </c>
      <c r="D174" s="179" t="s">
        <v>317</v>
      </c>
      <c r="E174" s="39" t="s">
        <v>318</v>
      </c>
      <c r="F174" s="181" t="s">
        <v>177</v>
      </c>
      <c r="G174" s="41">
        <v>19</v>
      </c>
      <c r="H174" s="149"/>
      <c r="I174" s="223">
        <v>12.49</v>
      </c>
      <c r="J174" s="234">
        <v>16.12</v>
      </c>
      <c r="K174" s="234">
        <f t="shared" si="8"/>
        <v>12.49</v>
      </c>
      <c r="L174" s="234">
        <f t="shared" si="9"/>
        <v>16.12</v>
      </c>
      <c r="M174" s="234">
        <f t="shared" si="10"/>
        <v>3.6300000000000008</v>
      </c>
      <c r="N174" s="252">
        <f t="shared" si="11"/>
        <v>1.2909999999999999</v>
      </c>
    </row>
    <row r="175" spans="1:14" x14ac:dyDescent="0.2">
      <c r="A175" s="178" t="s">
        <v>319</v>
      </c>
      <c r="B175" s="179" t="s">
        <v>320</v>
      </c>
      <c r="C175" s="180" t="s">
        <v>319</v>
      </c>
      <c r="D175" s="179" t="s">
        <v>320</v>
      </c>
      <c r="E175" s="39" t="s">
        <v>321</v>
      </c>
      <c r="F175" s="181" t="s">
        <v>177</v>
      </c>
      <c r="G175" s="41">
        <v>19</v>
      </c>
      <c r="H175" s="149"/>
      <c r="I175" s="223">
        <v>0</v>
      </c>
      <c r="J175" s="234">
        <v>0</v>
      </c>
      <c r="K175" s="234">
        <f t="shared" si="8"/>
        <v>0</v>
      </c>
      <c r="L175" s="234">
        <f t="shared" si="9"/>
        <v>0</v>
      </c>
      <c r="M175" s="234">
        <f t="shared" si="10"/>
        <v>0</v>
      </c>
      <c r="N175" s="252">
        <f t="shared" si="11"/>
        <v>0</v>
      </c>
    </row>
    <row r="176" spans="1:14" x14ac:dyDescent="0.2">
      <c r="A176" s="178" t="s">
        <v>322</v>
      </c>
      <c r="B176" s="179" t="s">
        <v>323</v>
      </c>
      <c r="C176" s="180" t="s">
        <v>322</v>
      </c>
      <c r="D176" s="179" t="s">
        <v>323</v>
      </c>
      <c r="E176" s="39" t="s">
        <v>324</v>
      </c>
      <c r="F176" s="181" t="s">
        <v>177</v>
      </c>
      <c r="G176" s="41">
        <v>19</v>
      </c>
      <c r="H176" s="149"/>
      <c r="I176" s="223">
        <v>0</v>
      </c>
      <c r="J176" s="234">
        <v>0</v>
      </c>
      <c r="K176" s="234">
        <f t="shared" si="8"/>
        <v>0</v>
      </c>
      <c r="L176" s="234">
        <f t="shared" si="9"/>
        <v>0</v>
      </c>
      <c r="M176" s="234">
        <f t="shared" si="10"/>
        <v>0</v>
      </c>
      <c r="N176" s="252">
        <f t="shared" si="11"/>
        <v>0</v>
      </c>
    </row>
    <row r="177" spans="1:14" x14ac:dyDescent="0.2">
      <c r="A177" s="178" t="s">
        <v>325</v>
      </c>
      <c r="B177" s="179" t="s">
        <v>326</v>
      </c>
      <c r="C177" s="180" t="s">
        <v>325</v>
      </c>
      <c r="D177" s="179" t="s">
        <v>326</v>
      </c>
      <c r="E177" s="39" t="s">
        <v>327</v>
      </c>
      <c r="F177" s="181" t="s">
        <v>177</v>
      </c>
      <c r="G177" s="41">
        <v>19</v>
      </c>
      <c r="H177" s="149"/>
      <c r="I177" s="223">
        <v>0</v>
      </c>
      <c r="J177" s="234">
        <v>0</v>
      </c>
      <c r="K177" s="234">
        <f t="shared" si="8"/>
        <v>0</v>
      </c>
      <c r="L177" s="234">
        <f t="shared" si="9"/>
        <v>0</v>
      </c>
      <c r="M177" s="234">
        <f t="shared" si="10"/>
        <v>0</v>
      </c>
      <c r="N177" s="252">
        <f t="shared" si="11"/>
        <v>0</v>
      </c>
    </row>
    <row r="178" spans="1:14" x14ac:dyDescent="0.2">
      <c r="A178" s="178" t="s">
        <v>328</v>
      </c>
      <c r="B178" s="179" t="s">
        <v>329</v>
      </c>
      <c r="C178" s="180" t="s">
        <v>328</v>
      </c>
      <c r="D178" s="179" t="s">
        <v>329</v>
      </c>
      <c r="E178" s="39" t="s">
        <v>330</v>
      </c>
      <c r="F178" s="181" t="s">
        <v>177</v>
      </c>
      <c r="G178" s="41">
        <v>19</v>
      </c>
      <c r="H178" s="149"/>
      <c r="I178" s="223">
        <v>0</v>
      </c>
      <c r="J178" s="234">
        <v>0</v>
      </c>
      <c r="K178" s="234">
        <f t="shared" si="8"/>
        <v>0</v>
      </c>
      <c r="L178" s="234">
        <f t="shared" si="9"/>
        <v>0</v>
      </c>
      <c r="M178" s="234">
        <f t="shared" si="10"/>
        <v>0</v>
      </c>
      <c r="N178" s="252">
        <f t="shared" si="11"/>
        <v>0</v>
      </c>
    </row>
    <row r="179" spans="1:14" x14ac:dyDescent="0.2">
      <c r="A179" s="178" t="s">
        <v>331</v>
      </c>
      <c r="B179" s="179" t="s">
        <v>332</v>
      </c>
      <c r="C179" s="180" t="s">
        <v>331</v>
      </c>
      <c r="D179" s="179" t="s">
        <v>332</v>
      </c>
      <c r="E179" s="39" t="s">
        <v>333</v>
      </c>
      <c r="F179" s="181" t="s">
        <v>177</v>
      </c>
      <c r="G179" s="41">
        <v>19</v>
      </c>
      <c r="H179" s="149"/>
      <c r="I179" s="223">
        <v>0</v>
      </c>
      <c r="J179" s="234">
        <v>0</v>
      </c>
      <c r="K179" s="234">
        <f t="shared" si="8"/>
        <v>0</v>
      </c>
      <c r="L179" s="234">
        <f t="shared" si="9"/>
        <v>0</v>
      </c>
      <c r="M179" s="234">
        <f t="shared" si="10"/>
        <v>0</v>
      </c>
      <c r="N179" s="252">
        <f t="shared" si="11"/>
        <v>0</v>
      </c>
    </row>
    <row r="180" spans="1:14" x14ac:dyDescent="0.2">
      <c r="A180" s="178" t="s">
        <v>334</v>
      </c>
      <c r="B180" s="179" t="s">
        <v>335</v>
      </c>
      <c r="C180" s="180" t="s">
        <v>334</v>
      </c>
      <c r="D180" s="179" t="s">
        <v>335</v>
      </c>
      <c r="E180" s="39" t="s">
        <v>336</v>
      </c>
      <c r="F180" s="181" t="s">
        <v>337</v>
      </c>
      <c r="G180" s="41">
        <v>20</v>
      </c>
      <c r="H180" s="149"/>
      <c r="I180" s="223">
        <v>216.16</v>
      </c>
      <c r="J180" s="234">
        <v>216.16</v>
      </c>
      <c r="K180" s="234">
        <f t="shared" si="8"/>
        <v>216.16</v>
      </c>
      <c r="L180" s="234">
        <f t="shared" si="9"/>
        <v>216.16</v>
      </c>
      <c r="M180" s="234">
        <f t="shared" si="10"/>
        <v>0</v>
      </c>
      <c r="N180" s="252">
        <f t="shared" si="11"/>
        <v>1</v>
      </c>
    </row>
    <row r="181" spans="1:14" x14ac:dyDescent="0.2">
      <c r="A181" s="178" t="s">
        <v>338</v>
      </c>
      <c r="B181" s="179" t="s">
        <v>339</v>
      </c>
      <c r="C181" s="180" t="s">
        <v>338</v>
      </c>
      <c r="D181" s="179" t="s">
        <v>339</v>
      </c>
      <c r="E181" s="39" t="s">
        <v>340</v>
      </c>
      <c r="F181" s="181" t="s">
        <v>337</v>
      </c>
      <c r="G181" s="41">
        <v>20</v>
      </c>
      <c r="H181" s="149"/>
      <c r="I181" s="223">
        <v>281.83999999999997</v>
      </c>
      <c r="J181" s="234">
        <v>281.83999999999997</v>
      </c>
      <c r="K181" s="234">
        <f t="shared" si="8"/>
        <v>281.83999999999997</v>
      </c>
      <c r="L181" s="234">
        <f t="shared" si="9"/>
        <v>281.83999999999997</v>
      </c>
      <c r="M181" s="234">
        <f t="shared" si="10"/>
        <v>0</v>
      </c>
      <c r="N181" s="252">
        <f t="shared" si="11"/>
        <v>1</v>
      </c>
    </row>
    <row r="182" spans="1:14" x14ac:dyDescent="0.2">
      <c r="A182" s="178" t="s">
        <v>341</v>
      </c>
      <c r="B182" s="179" t="s">
        <v>342</v>
      </c>
      <c r="C182" s="180" t="s">
        <v>341</v>
      </c>
      <c r="D182" s="179" t="s">
        <v>342</v>
      </c>
      <c r="E182" s="39" t="s">
        <v>344</v>
      </c>
      <c r="F182" s="181" t="s">
        <v>337</v>
      </c>
      <c r="G182" s="41">
        <v>20</v>
      </c>
      <c r="H182" s="149"/>
      <c r="I182" s="223">
        <v>500.69</v>
      </c>
      <c r="J182" s="234">
        <v>500.69</v>
      </c>
      <c r="K182" s="234">
        <f t="shared" si="8"/>
        <v>500.69</v>
      </c>
      <c r="L182" s="234">
        <f t="shared" si="9"/>
        <v>500.69</v>
      </c>
      <c r="M182" s="234">
        <f t="shared" si="10"/>
        <v>0</v>
      </c>
      <c r="N182" s="252">
        <f t="shared" si="11"/>
        <v>1</v>
      </c>
    </row>
    <row r="183" spans="1:14" x14ac:dyDescent="0.2">
      <c r="A183" s="178" t="s">
        <v>345</v>
      </c>
      <c r="B183" s="179" t="s">
        <v>346</v>
      </c>
      <c r="C183" s="180" t="s">
        <v>345</v>
      </c>
      <c r="D183" s="179" t="s">
        <v>346</v>
      </c>
      <c r="E183" s="39" t="s">
        <v>347</v>
      </c>
      <c r="F183" s="181" t="s">
        <v>337</v>
      </c>
      <c r="G183" s="41">
        <v>20</v>
      </c>
      <c r="H183" s="149"/>
      <c r="I183" s="223">
        <v>181.33</v>
      </c>
      <c r="J183" s="234">
        <v>181.33</v>
      </c>
      <c r="K183" s="234">
        <f t="shared" si="8"/>
        <v>181.33</v>
      </c>
      <c r="L183" s="234">
        <f t="shared" si="9"/>
        <v>181.33</v>
      </c>
      <c r="M183" s="234">
        <f t="shared" si="10"/>
        <v>0</v>
      </c>
      <c r="N183" s="252">
        <f t="shared" si="11"/>
        <v>1</v>
      </c>
    </row>
    <row r="184" spans="1:14" x14ac:dyDescent="0.2">
      <c r="A184" s="178" t="s">
        <v>348</v>
      </c>
      <c r="B184" s="179" t="s">
        <v>349</v>
      </c>
      <c r="C184" s="180" t="s">
        <v>348</v>
      </c>
      <c r="D184" s="179" t="s">
        <v>349</v>
      </c>
      <c r="E184" s="39" t="s">
        <v>350</v>
      </c>
      <c r="F184" s="181" t="s">
        <v>337</v>
      </c>
      <c r="G184" s="41">
        <v>20</v>
      </c>
      <c r="H184" s="149"/>
      <c r="I184" s="223">
        <v>450.19</v>
      </c>
      <c r="J184" s="234">
        <v>450.19</v>
      </c>
      <c r="K184" s="234">
        <f t="shared" si="8"/>
        <v>450.19</v>
      </c>
      <c r="L184" s="234">
        <f t="shared" si="9"/>
        <v>450.19</v>
      </c>
      <c r="M184" s="234">
        <f t="shared" si="10"/>
        <v>0</v>
      </c>
      <c r="N184" s="252">
        <f t="shared" si="11"/>
        <v>1</v>
      </c>
    </row>
    <row r="185" spans="1:14" x14ac:dyDescent="0.2">
      <c r="A185" s="178" t="s">
        <v>351</v>
      </c>
      <c r="B185" s="179" t="s">
        <v>337</v>
      </c>
      <c r="C185" s="180" t="s">
        <v>351</v>
      </c>
      <c r="D185" s="179" t="s">
        <v>337</v>
      </c>
      <c r="E185" s="39" t="s">
        <v>352</v>
      </c>
      <c r="F185" s="181" t="s">
        <v>337</v>
      </c>
      <c r="G185" s="41">
        <v>21</v>
      </c>
      <c r="H185" s="149"/>
      <c r="I185" s="223">
        <v>134.56</v>
      </c>
      <c r="J185" s="234">
        <v>134.56</v>
      </c>
      <c r="K185" s="234">
        <f t="shared" si="8"/>
        <v>134.56</v>
      </c>
      <c r="L185" s="234">
        <f t="shared" si="9"/>
        <v>134.56</v>
      </c>
      <c r="M185" s="234">
        <f t="shared" si="10"/>
        <v>0</v>
      </c>
      <c r="N185" s="252">
        <f t="shared" si="11"/>
        <v>1</v>
      </c>
    </row>
    <row r="186" spans="1:14" x14ac:dyDescent="0.2">
      <c r="A186" s="178" t="s">
        <v>353</v>
      </c>
      <c r="B186" s="179" t="s">
        <v>354</v>
      </c>
      <c r="C186" s="180" t="s">
        <v>353</v>
      </c>
      <c r="D186" s="179" t="s">
        <v>354</v>
      </c>
      <c r="E186" s="39" t="s">
        <v>355</v>
      </c>
      <c r="F186" s="181" t="s">
        <v>337</v>
      </c>
      <c r="G186" s="41">
        <v>21</v>
      </c>
      <c r="H186" s="149"/>
      <c r="I186" s="223">
        <v>297.13</v>
      </c>
      <c r="J186" s="234">
        <v>304.83</v>
      </c>
      <c r="K186" s="234">
        <f t="shared" si="8"/>
        <v>297.13</v>
      </c>
      <c r="L186" s="234">
        <f t="shared" si="9"/>
        <v>304.83</v>
      </c>
      <c r="M186" s="234">
        <f t="shared" si="10"/>
        <v>7.6999999999999886</v>
      </c>
      <c r="N186" s="252">
        <f t="shared" si="11"/>
        <v>1.026</v>
      </c>
    </row>
    <row r="187" spans="1:14" x14ac:dyDescent="0.2">
      <c r="A187" s="178" t="s">
        <v>356</v>
      </c>
      <c r="B187" s="179" t="s">
        <v>357</v>
      </c>
      <c r="C187" s="180" t="s">
        <v>356</v>
      </c>
      <c r="D187" s="179" t="s">
        <v>357</v>
      </c>
      <c r="E187" s="39" t="s">
        <v>358</v>
      </c>
      <c r="F187" s="181" t="s">
        <v>337</v>
      </c>
      <c r="G187" s="41">
        <v>21</v>
      </c>
      <c r="H187" s="149"/>
      <c r="I187" s="223">
        <v>385.07</v>
      </c>
      <c r="J187" s="234">
        <v>385.07</v>
      </c>
      <c r="K187" s="234">
        <f t="shared" si="8"/>
        <v>385.07</v>
      </c>
      <c r="L187" s="234">
        <f t="shared" si="9"/>
        <v>385.07</v>
      </c>
      <c r="M187" s="234">
        <f t="shared" si="10"/>
        <v>0</v>
      </c>
      <c r="N187" s="252">
        <f t="shared" si="11"/>
        <v>1</v>
      </c>
    </row>
    <row r="188" spans="1:14" x14ac:dyDescent="0.2">
      <c r="A188" s="178" t="s">
        <v>359</v>
      </c>
      <c r="B188" s="179" t="s">
        <v>360</v>
      </c>
      <c r="C188" s="180" t="s">
        <v>359</v>
      </c>
      <c r="D188" s="179" t="s">
        <v>360</v>
      </c>
      <c r="E188" s="39" t="s">
        <v>361</v>
      </c>
      <c r="F188" s="181" t="s">
        <v>337</v>
      </c>
      <c r="G188" s="41">
        <v>21</v>
      </c>
      <c r="H188" s="149"/>
      <c r="I188" s="223">
        <v>529.82000000000005</v>
      </c>
      <c r="J188" s="234">
        <v>529.86</v>
      </c>
      <c r="K188" s="234">
        <f t="shared" si="8"/>
        <v>529.82000000000005</v>
      </c>
      <c r="L188" s="234">
        <f t="shared" si="9"/>
        <v>529.86</v>
      </c>
      <c r="M188" s="234">
        <f t="shared" si="10"/>
        <v>3.999999999996362E-2</v>
      </c>
      <c r="N188" s="252">
        <f t="shared" si="11"/>
        <v>1</v>
      </c>
    </row>
    <row r="189" spans="1:14" x14ac:dyDescent="0.2">
      <c r="A189" s="182" t="s">
        <v>351</v>
      </c>
      <c r="B189" s="183" t="s">
        <v>337</v>
      </c>
      <c r="C189" s="184" t="s">
        <v>362</v>
      </c>
      <c r="D189" s="183" t="s">
        <v>1071</v>
      </c>
      <c r="E189" s="185" t="s">
        <v>1072</v>
      </c>
      <c r="F189" s="186" t="s">
        <v>337</v>
      </c>
      <c r="G189" s="187">
        <v>21</v>
      </c>
      <c r="H189" s="188"/>
      <c r="I189" s="223">
        <v>110</v>
      </c>
      <c r="J189" s="235">
        <v>110</v>
      </c>
      <c r="K189" s="235">
        <f t="shared" si="8"/>
        <v>0</v>
      </c>
      <c r="L189" s="235">
        <f t="shared" si="9"/>
        <v>0</v>
      </c>
      <c r="M189" s="235">
        <f t="shared" si="10"/>
        <v>0</v>
      </c>
      <c r="N189" s="253">
        <f t="shared" si="11"/>
        <v>0</v>
      </c>
    </row>
    <row r="190" spans="1:14" x14ac:dyDescent="0.2">
      <c r="A190" s="182" t="s">
        <v>353</v>
      </c>
      <c r="B190" s="183" t="s">
        <v>354</v>
      </c>
      <c r="C190" s="184" t="s">
        <v>362</v>
      </c>
      <c r="D190" s="183" t="s">
        <v>1071</v>
      </c>
      <c r="E190" s="185" t="s">
        <v>1073</v>
      </c>
      <c r="F190" s="186" t="s">
        <v>337</v>
      </c>
      <c r="G190" s="187">
        <v>21</v>
      </c>
      <c r="H190" s="188"/>
      <c r="I190" s="223">
        <v>271.33</v>
      </c>
      <c r="J190" s="235">
        <v>278.36</v>
      </c>
      <c r="K190" s="235">
        <f t="shared" si="8"/>
        <v>0</v>
      </c>
      <c r="L190" s="235">
        <f t="shared" si="9"/>
        <v>0</v>
      </c>
      <c r="M190" s="235">
        <f t="shared" si="10"/>
        <v>0</v>
      </c>
      <c r="N190" s="253">
        <f t="shared" si="11"/>
        <v>0</v>
      </c>
    </row>
    <row r="191" spans="1:14" x14ac:dyDescent="0.2">
      <c r="A191" s="182" t="s">
        <v>359</v>
      </c>
      <c r="B191" s="183" t="s">
        <v>360</v>
      </c>
      <c r="C191" s="184" t="s">
        <v>362</v>
      </c>
      <c r="D191" s="183" t="s">
        <v>1071</v>
      </c>
      <c r="E191" s="185" t="s">
        <v>1074</v>
      </c>
      <c r="F191" s="186" t="s">
        <v>337</v>
      </c>
      <c r="G191" s="187">
        <v>21</v>
      </c>
      <c r="H191" s="188"/>
      <c r="I191" s="223">
        <v>529.47</v>
      </c>
      <c r="J191" s="235">
        <v>529.42999999999995</v>
      </c>
      <c r="K191" s="235">
        <f t="shared" si="8"/>
        <v>0</v>
      </c>
      <c r="L191" s="235">
        <f t="shared" si="9"/>
        <v>0</v>
      </c>
      <c r="M191" s="235">
        <f t="shared" si="10"/>
        <v>0</v>
      </c>
      <c r="N191" s="253">
        <f t="shared" si="11"/>
        <v>0</v>
      </c>
    </row>
    <row r="192" spans="1:14" x14ac:dyDescent="0.2">
      <c r="A192" s="42" t="s">
        <v>362</v>
      </c>
      <c r="B192" s="43" t="s">
        <v>363</v>
      </c>
      <c r="C192" s="189" t="s">
        <v>362</v>
      </c>
      <c r="D192" s="43" t="s">
        <v>363</v>
      </c>
      <c r="E192" s="46" t="s">
        <v>364</v>
      </c>
      <c r="F192" s="190" t="s">
        <v>337</v>
      </c>
      <c r="G192" s="48">
        <v>21</v>
      </c>
      <c r="H192" s="149"/>
      <c r="I192" s="224">
        <v>0</v>
      </c>
      <c r="J192" s="236">
        <v>0</v>
      </c>
      <c r="K192" s="236">
        <f t="shared" si="8"/>
        <v>910.8</v>
      </c>
      <c r="L192" s="236">
        <f t="shared" si="9"/>
        <v>917.79</v>
      </c>
      <c r="M192" s="236">
        <f t="shared" si="10"/>
        <v>6.9900000000000091</v>
      </c>
      <c r="N192" s="254">
        <f t="shared" si="11"/>
        <v>1.008</v>
      </c>
    </row>
    <row r="193" spans="1:14" x14ac:dyDescent="0.2">
      <c r="A193" s="178" t="s">
        <v>365</v>
      </c>
      <c r="B193" s="179" t="s">
        <v>366</v>
      </c>
      <c r="C193" s="180" t="s">
        <v>365</v>
      </c>
      <c r="D193" s="179" t="s">
        <v>366</v>
      </c>
      <c r="E193" s="39" t="s">
        <v>367</v>
      </c>
      <c r="F193" s="181" t="s">
        <v>337</v>
      </c>
      <c r="G193" s="41">
        <v>22</v>
      </c>
      <c r="H193" s="149"/>
      <c r="I193" s="223">
        <v>769.03</v>
      </c>
      <c r="J193" s="234">
        <v>769.03</v>
      </c>
      <c r="K193" s="234">
        <f t="shared" si="8"/>
        <v>769.03</v>
      </c>
      <c r="L193" s="234">
        <f t="shared" si="9"/>
        <v>769.03</v>
      </c>
      <c r="M193" s="234">
        <f t="shared" si="10"/>
        <v>0</v>
      </c>
      <c r="N193" s="252">
        <f t="shared" si="11"/>
        <v>1</v>
      </c>
    </row>
    <row r="194" spans="1:14" x14ac:dyDescent="0.2">
      <c r="A194" s="178" t="s">
        <v>368</v>
      </c>
      <c r="B194" s="179" t="s">
        <v>369</v>
      </c>
      <c r="C194" s="180" t="s">
        <v>368</v>
      </c>
      <c r="D194" s="179" t="s">
        <v>369</v>
      </c>
      <c r="E194" s="39" t="s">
        <v>370</v>
      </c>
      <c r="F194" s="181" t="s">
        <v>337</v>
      </c>
      <c r="G194" s="41">
        <v>22</v>
      </c>
      <c r="H194" s="149"/>
      <c r="I194" s="223">
        <v>213.23</v>
      </c>
      <c r="J194" s="234">
        <v>213.23</v>
      </c>
      <c r="K194" s="234">
        <f t="shared" si="8"/>
        <v>213.23</v>
      </c>
      <c r="L194" s="234">
        <f t="shared" si="9"/>
        <v>213.23</v>
      </c>
      <c r="M194" s="234">
        <f t="shared" si="10"/>
        <v>0</v>
      </c>
      <c r="N194" s="252">
        <f t="shared" si="11"/>
        <v>1</v>
      </c>
    </row>
    <row r="195" spans="1:14" x14ac:dyDescent="0.2">
      <c r="A195" s="178" t="s">
        <v>371</v>
      </c>
      <c r="B195" s="179" t="s">
        <v>372</v>
      </c>
      <c r="C195" s="180" t="s">
        <v>371</v>
      </c>
      <c r="D195" s="179" t="s">
        <v>372</v>
      </c>
      <c r="E195" s="39" t="s">
        <v>373</v>
      </c>
      <c r="F195" s="181" t="s">
        <v>337</v>
      </c>
      <c r="G195" s="41">
        <v>22</v>
      </c>
      <c r="H195" s="149"/>
      <c r="I195" s="223">
        <v>854.94</v>
      </c>
      <c r="J195" s="234">
        <v>854.94</v>
      </c>
      <c r="K195" s="234">
        <f t="shared" si="8"/>
        <v>854.94</v>
      </c>
      <c r="L195" s="234">
        <f t="shared" si="9"/>
        <v>854.94</v>
      </c>
      <c r="M195" s="234">
        <f t="shared" si="10"/>
        <v>0</v>
      </c>
      <c r="N195" s="252">
        <f t="shared" si="11"/>
        <v>1</v>
      </c>
    </row>
    <row r="196" spans="1:14" x14ac:dyDescent="0.2">
      <c r="A196" s="178" t="s">
        <v>374</v>
      </c>
      <c r="B196" s="179" t="s">
        <v>375</v>
      </c>
      <c r="C196" s="180" t="s">
        <v>374</v>
      </c>
      <c r="D196" s="179" t="s">
        <v>375</v>
      </c>
      <c r="E196" s="39" t="s">
        <v>376</v>
      </c>
      <c r="F196" s="181" t="s">
        <v>337</v>
      </c>
      <c r="G196" s="41">
        <v>23</v>
      </c>
      <c r="H196" s="149"/>
      <c r="I196" s="223">
        <v>324.18</v>
      </c>
      <c r="J196" s="234">
        <v>324.18</v>
      </c>
      <c r="K196" s="234">
        <f t="shared" si="8"/>
        <v>324.18</v>
      </c>
      <c r="L196" s="234">
        <f t="shared" si="9"/>
        <v>324.18</v>
      </c>
      <c r="M196" s="234">
        <f t="shared" si="10"/>
        <v>0</v>
      </c>
      <c r="N196" s="252">
        <f t="shared" si="11"/>
        <v>1</v>
      </c>
    </row>
    <row r="197" spans="1:14" x14ac:dyDescent="0.2">
      <c r="A197" s="178" t="s">
        <v>377</v>
      </c>
      <c r="B197" s="179" t="s">
        <v>378</v>
      </c>
      <c r="C197" s="180" t="s">
        <v>377</v>
      </c>
      <c r="D197" s="179" t="s">
        <v>378</v>
      </c>
      <c r="E197" s="39" t="s">
        <v>379</v>
      </c>
      <c r="F197" s="181" t="s">
        <v>337</v>
      </c>
      <c r="G197" s="41">
        <v>23</v>
      </c>
      <c r="H197" s="149"/>
      <c r="I197" s="223">
        <v>779.35</v>
      </c>
      <c r="J197" s="234">
        <v>779.33</v>
      </c>
      <c r="K197" s="234">
        <f t="shared" si="8"/>
        <v>779.35</v>
      </c>
      <c r="L197" s="234">
        <f t="shared" si="9"/>
        <v>779.33</v>
      </c>
      <c r="M197" s="234">
        <f t="shared" si="10"/>
        <v>-1.999999999998181E-2</v>
      </c>
      <c r="N197" s="252">
        <f t="shared" si="11"/>
        <v>1</v>
      </c>
    </row>
    <row r="198" spans="1:14" x14ac:dyDescent="0.2">
      <c r="A198" s="178" t="s">
        <v>380</v>
      </c>
      <c r="B198" s="179" t="s">
        <v>381</v>
      </c>
      <c r="C198" s="180" t="s">
        <v>380</v>
      </c>
      <c r="D198" s="179" t="s">
        <v>381</v>
      </c>
      <c r="E198" s="39" t="s">
        <v>382</v>
      </c>
      <c r="F198" s="181" t="s">
        <v>337</v>
      </c>
      <c r="G198" s="41">
        <v>23</v>
      </c>
      <c r="H198" s="149"/>
      <c r="I198" s="223">
        <v>717.35</v>
      </c>
      <c r="J198" s="234">
        <v>717.33</v>
      </c>
      <c r="K198" s="234">
        <f t="shared" si="8"/>
        <v>717.35</v>
      </c>
      <c r="L198" s="234">
        <f t="shared" si="9"/>
        <v>717.33</v>
      </c>
      <c r="M198" s="234">
        <f t="shared" si="10"/>
        <v>-1.999999999998181E-2</v>
      </c>
      <c r="N198" s="252">
        <f t="shared" si="11"/>
        <v>1</v>
      </c>
    </row>
    <row r="199" spans="1:14" x14ac:dyDescent="0.2">
      <c r="A199" s="182" t="s">
        <v>377</v>
      </c>
      <c r="B199" s="183" t="s">
        <v>378</v>
      </c>
      <c r="C199" s="184" t="s">
        <v>383</v>
      </c>
      <c r="D199" s="183" t="s">
        <v>1075</v>
      </c>
      <c r="E199" s="185" t="s">
        <v>1076</v>
      </c>
      <c r="F199" s="186" t="s">
        <v>337</v>
      </c>
      <c r="G199" s="187">
        <v>23</v>
      </c>
      <c r="H199" s="188"/>
      <c r="I199" s="223">
        <v>370.28</v>
      </c>
      <c r="J199" s="235">
        <v>370.3</v>
      </c>
      <c r="K199" s="235">
        <f t="shared" si="8"/>
        <v>0</v>
      </c>
      <c r="L199" s="235">
        <f t="shared" si="9"/>
        <v>0</v>
      </c>
      <c r="M199" s="235">
        <f t="shared" si="10"/>
        <v>0</v>
      </c>
      <c r="N199" s="253">
        <f t="shared" si="11"/>
        <v>0</v>
      </c>
    </row>
    <row r="200" spans="1:14" x14ac:dyDescent="0.2">
      <c r="A200" s="182" t="s">
        <v>380</v>
      </c>
      <c r="B200" s="183" t="s">
        <v>381</v>
      </c>
      <c r="C200" s="184" t="s">
        <v>383</v>
      </c>
      <c r="D200" s="183" t="s">
        <v>1075</v>
      </c>
      <c r="E200" s="185" t="s">
        <v>1077</v>
      </c>
      <c r="F200" s="186" t="s">
        <v>337</v>
      </c>
      <c r="G200" s="187">
        <v>23</v>
      </c>
      <c r="H200" s="188"/>
      <c r="I200" s="223">
        <v>390.84</v>
      </c>
      <c r="J200" s="235">
        <v>390.86</v>
      </c>
      <c r="K200" s="235">
        <f t="shared" si="8"/>
        <v>0</v>
      </c>
      <c r="L200" s="235">
        <f t="shared" si="9"/>
        <v>0</v>
      </c>
      <c r="M200" s="235">
        <f t="shared" si="10"/>
        <v>0</v>
      </c>
      <c r="N200" s="253">
        <f t="shared" si="11"/>
        <v>0</v>
      </c>
    </row>
    <row r="201" spans="1:14" x14ac:dyDescent="0.2">
      <c r="A201" s="42" t="s">
        <v>383</v>
      </c>
      <c r="B201" s="43" t="s">
        <v>384</v>
      </c>
      <c r="C201" s="189" t="s">
        <v>383</v>
      </c>
      <c r="D201" s="43" t="s">
        <v>384</v>
      </c>
      <c r="E201" s="46" t="s">
        <v>385</v>
      </c>
      <c r="F201" s="190" t="s">
        <v>337</v>
      </c>
      <c r="G201" s="48">
        <v>23</v>
      </c>
      <c r="H201" s="149"/>
      <c r="I201" s="224">
        <v>0</v>
      </c>
      <c r="J201" s="236">
        <v>0</v>
      </c>
      <c r="K201" s="236">
        <f t="shared" si="8"/>
        <v>761.11999999999989</v>
      </c>
      <c r="L201" s="236">
        <f t="shared" si="9"/>
        <v>761.16000000000008</v>
      </c>
      <c r="M201" s="236">
        <f t="shared" si="10"/>
        <v>4.0000000000190994E-2</v>
      </c>
      <c r="N201" s="254">
        <f t="shared" si="11"/>
        <v>1</v>
      </c>
    </row>
    <row r="202" spans="1:14" x14ac:dyDescent="0.2">
      <c r="A202" s="178" t="s">
        <v>386</v>
      </c>
      <c r="B202" s="179" t="s">
        <v>387</v>
      </c>
      <c r="C202" s="180" t="s">
        <v>386</v>
      </c>
      <c r="D202" s="179" t="s">
        <v>387</v>
      </c>
      <c r="E202" s="39" t="s">
        <v>388</v>
      </c>
      <c r="F202" s="181" t="s">
        <v>389</v>
      </c>
      <c r="G202" s="41">
        <v>24</v>
      </c>
      <c r="H202" s="149"/>
      <c r="I202" s="223">
        <v>311.89</v>
      </c>
      <c r="J202" s="234">
        <v>311.89</v>
      </c>
      <c r="K202" s="234">
        <f t="shared" si="8"/>
        <v>311.89</v>
      </c>
      <c r="L202" s="234">
        <f t="shared" si="9"/>
        <v>311.89</v>
      </c>
      <c r="M202" s="234">
        <f t="shared" si="10"/>
        <v>0</v>
      </c>
      <c r="N202" s="252">
        <f t="shared" si="11"/>
        <v>1</v>
      </c>
    </row>
    <row r="203" spans="1:14" x14ac:dyDescent="0.2">
      <c r="A203" s="178" t="s">
        <v>390</v>
      </c>
      <c r="B203" s="179" t="s">
        <v>389</v>
      </c>
      <c r="C203" s="180" t="s">
        <v>390</v>
      </c>
      <c r="D203" s="179" t="s">
        <v>389</v>
      </c>
      <c r="E203" s="39" t="s">
        <v>391</v>
      </c>
      <c r="F203" s="181" t="s">
        <v>389</v>
      </c>
      <c r="G203" s="41">
        <v>24</v>
      </c>
      <c r="H203" s="149"/>
      <c r="I203" s="223">
        <v>298.81</v>
      </c>
      <c r="J203" s="234">
        <v>298.81</v>
      </c>
      <c r="K203" s="234">
        <f t="shared" si="8"/>
        <v>298.81</v>
      </c>
      <c r="L203" s="234">
        <f t="shared" si="9"/>
        <v>298.81</v>
      </c>
      <c r="M203" s="234">
        <f t="shared" si="10"/>
        <v>0</v>
      </c>
      <c r="N203" s="252">
        <f t="shared" si="11"/>
        <v>1</v>
      </c>
    </row>
    <row r="204" spans="1:14" x14ac:dyDescent="0.2">
      <c r="A204" s="178" t="s">
        <v>392</v>
      </c>
      <c r="B204" s="179" t="s">
        <v>393</v>
      </c>
      <c r="C204" s="180" t="s">
        <v>392</v>
      </c>
      <c r="D204" s="179" t="s">
        <v>393</v>
      </c>
      <c r="E204" s="39" t="s">
        <v>394</v>
      </c>
      <c r="F204" s="181" t="s">
        <v>389</v>
      </c>
      <c r="G204" s="41">
        <v>24</v>
      </c>
      <c r="H204" s="149"/>
      <c r="I204" s="223">
        <v>56.29</v>
      </c>
      <c r="J204" s="234">
        <v>57.51</v>
      </c>
      <c r="K204" s="234">
        <f t="shared" si="8"/>
        <v>56.29</v>
      </c>
      <c r="L204" s="234">
        <f t="shared" si="9"/>
        <v>57.51</v>
      </c>
      <c r="M204" s="234">
        <f t="shared" si="10"/>
        <v>1.2199999999999989</v>
      </c>
      <c r="N204" s="252">
        <f t="shared" si="11"/>
        <v>1.022</v>
      </c>
    </row>
    <row r="205" spans="1:14" x14ac:dyDescent="0.2">
      <c r="A205" s="178" t="s">
        <v>395</v>
      </c>
      <c r="B205" s="179" t="s">
        <v>396</v>
      </c>
      <c r="C205" s="180" t="s">
        <v>395</v>
      </c>
      <c r="D205" s="179" t="s">
        <v>396</v>
      </c>
      <c r="E205" s="39" t="s">
        <v>397</v>
      </c>
      <c r="F205" s="181" t="s">
        <v>389</v>
      </c>
      <c r="G205" s="41">
        <v>24</v>
      </c>
      <c r="H205" s="149"/>
      <c r="I205" s="223">
        <v>93.49</v>
      </c>
      <c r="J205" s="234">
        <v>93.49</v>
      </c>
      <c r="K205" s="234">
        <f t="shared" si="8"/>
        <v>93.49</v>
      </c>
      <c r="L205" s="234">
        <f t="shared" si="9"/>
        <v>93.49</v>
      </c>
      <c r="M205" s="234">
        <f t="shared" si="10"/>
        <v>0</v>
      </c>
      <c r="N205" s="252">
        <f t="shared" si="11"/>
        <v>1</v>
      </c>
    </row>
    <row r="206" spans="1:14" x14ac:dyDescent="0.2">
      <c r="A206" s="178" t="s">
        <v>398</v>
      </c>
      <c r="B206" s="179" t="s">
        <v>400</v>
      </c>
      <c r="C206" s="180" t="s">
        <v>398</v>
      </c>
      <c r="D206" s="179" t="s">
        <v>400</v>
      </c>
      <c r="E206" s="39" t="s">
        <v>401</v>
      </c>
      <c r="F206" s="181" t="s">
        <v>389</v>
      </c>
      <c r="G206" s="41">
        <v>24</v>
      </c>
      <c r="H206" s="149"/>
      <c r="I206" s="223">
        <v>190.17</v>
      </c>
      <c r="J206" s="234">
        <v>201.98</v>
      </c>
      <c r="K206" s="234">
        <f t="shared" si="8"/>
        <v>190.17</v>
      </c>
      <c r="L206" s="234">
        <f t="shared" si="9"/>
        <v>201.98</v>
      </c>
      <c r="M206" s="234">
        <f t="shared" si="10"/>
        <v>11.810000000000002</v>
      </c>
      <c r="N206" s="252">
        <f t="shared" si="11"/>
        <v>1.0620000000000001</v>
      </c>
    </row>
    <row r="207" spans="1:14" x14ac:dyDescent="0.2">
      <c r="A207" s="178" t="s">
        <v>402</v>
      </c>
      <c r="B207" s="179" t="s">
        <v>403</v>
      </c>
      <c r="C207" s="180" t="s">
        <v>402</v>
      </c>
      <c r="D207" s="179" t="s">
        <v>403</v>
      </c>
      <c r="E207" s="39" t="s">
        <v>404</v>
      </c>
      <c r="F207" s="181" t="s">
        <v>405</v>
      </c>
      <c r="G207" s="41">
        <v>25</v>
      </c>
      <c r="H207" s="149"/>
      <c r="I207" s="223">
        <v>30.42</v>
      </c>
      <c r="J207" s="234">
        <v>30.42</v>
      </c>
      <c r="K207" s="234">
        <f t="shared" si="8"/>
        <v>30.42</v>
      </c>
      <c r="L207" s="234">
        <f t="shared" si="9"/>
        <v>30.42</v>
      </c>
      <c r="M207" s="234">
        <f t="shared" si="10"/>
        <v>0</v>
      </c>
      <c r="N207" s="252">
        <f t="shared" si="11"/>
        <v>1</v>
      </c>
    </row>
    <row r="208" spans="1:14" x14ac:dyDescent="0.2">
      <c r="A208" s="178" t="s">
        <v>406</v>
      </c>
      <c r="B208" s="179" t="s">
        <v>407</v>
      </c>
      <c r="C208" s="180" t="s">
        <v>406</v>
      </c>
      <c r="D208" s="179" t="s">
        <v>407</v>
      </c>
      <c r="E208" s="39" t="s">
        <v>408</v>
      </c>
      <c r="F208" s="181" t="s">
        <v>405</v>
      </c>
      <c r="G208" s="41">
        <v>25</v>
      </c>
      <c r="H208" s="149"/>
      <c r="I208" s="223">
        <v>342.91</v>
      </c>
      <c r="J208" s="234">
        <v>342.92</v>
      </c>
      <c r="K208" s="234">
        <f t="shared" si="8"/>
        <v>342.91</v>
      </c>
      <c r="L208" s="234">
        <f t="shared" si="9"/>
        <v>342.92</v>
      </c>
      <c r="M208" s="234">
        <f t="shared" si="10"/>
        <v>9.9999999999909051E-3</v>
      </c>
      <c r="N208" s="252">
        <f t="shared" si="11"/>
        <v>1</v>
      </c>
    </row>
    <row r="209" spans="1:14" x14ac:dyDescent="0.2">
      <c r="A209" s="178" t="s">
        <v>409</v>
      </c>
      <c r="B209" s="179" t="s">
        <v>410</v>
      </c>
      <c r="C209" s="180" t="s">
        <v>409</v>
      </c>
      <c r="D209" s="179" t="s">
        <v>410</v>
      </c>
      <c r="E209" s="39" t="s">
        <v>411</v>
      </c>
      <c r="F209" s="181" t="s">
        <v>405</v>
      </c>
      <c r="G209" s="41">
        <v>25</v>
      </c>
      <c r="H209" s="149"/>
      <c r="I209" s="223">
        <v>116.31</v>
      </c>
      <c r="J209" s="234">
        <v>116.31</v>
      </c>
      <c r="K209" s="234">
        <f t="shared" si="8"/>
        <v>116.31</v>
      </c>
      <c r="L209" s="234">
        <f t="shared" si="9"/>
        <v>116.31</v>
      </c>
      <c r="M209" s="234">
        <f t="shared" si="10"/>
        <v>0</v>
      </c>
      <c r="N209" s="252">
        <f t="shared" si="11"/>
        <v>1</v>
      </c>
    </row>
    <row r="210" spans="1:14" x14ac:dyDescent="0.2">
      <c r="A210" s="178" t="s">
        <v>412</v>
      </c>
      <c r="B210" s="179" t="s">
        <v>413</v>
      </c>
      <c r="C210" s="180" t="s">
        <v>412</v>
      </c>
      <c r="D210" s="179" t="s">
        <v>413</v>
      </c>
      <c r="E210" s="39" t="s">
        <v>414</v>
      </c>
      <c r="F210" s="181" t="s">
        <v>405</v>
      </c>
      <c r="G210" s="41">
        <v>25</v>
      </c>
      <c r="H210" s="149"/>
      <c r="I210" s="223">
        <v>224.88</v>
      </c>
      <c r="J210" s="234">
        <v>224.86</v>
      </c>
      <c r="K210" s="234">
        <f t="shared" ref="K210:K273" si="12">IF($A210=$C210,SUMIF($C$17:$C$482,$A210,I$17:I$482),0)</f>
        <v>224.88</v>
      </c>
      <c r="L210" s="234">
        <f t="shared" ref="L210:L273" si="13">IF($A210=$C210,SUMIF($C$17:$C$482,$A210,J$17:J$482),0)</f>
        <v>224.86</v>
      </c>
      <c r="M210" s="234">
        <f t="shared" ref="M210:M273" si="14">L210-K210</f>
        <v>-1.999999999998181E-2</v>
      </c>
      <c r="N210" s="252">
        <f t="shared" ref="N210:N273" si="15">IF(K210&gt;0,ROUND(L210/K210,3),0)</f>
        <v>1</v>
      </c>
    </row>
    <row r="211" spans="1:14" x14ac:dyDescent="0.2">
      <c r="A211" s="178" t="s">
        <v>415</v>
      </c>
      <c r="B211" s="179" t="s">
        <v>416</v>
      </c>
      <c r="C211" s="180" t="s">
        <v>415</v>
      </c>
      <c r="D211" s="179" t="s">
        <v>416</v>
      </c>
      <c r="E211" s="39" t="s">
        <v>417</v>
      </c>
      <c r="F211" s="181" t="s">
        <v>405</v>
      </c>
      <c r="G211" s="41">
        <v>25</v>
      </c>
      <c r="H211" s="149"/>
      <c r="I211" s="223">
        <v>239.65</v>
      </c>
      <c r="J211" s="234">
        <v>239.63</v>
      </c>
      <c r="K211" s="234">
        <f t="shared" si="12"/>
        <v>239.65</v>
      </c>
      <c r="L211" s="234">
        <f t="shared" si="13"/>
        <v>239.63</v>
      </c>
      <c r="M211" s="234">
        <f t="shared" si="14"/>
        <v>-2.0000000000010232E-2</v>
      </c>
      <c r="N211" s="252">
        <f t="shared" si="15"/>
        <v>1</v>
      </c>
    </row>
    <row r="212" spans="1:14" x14ac:dyDescent="0.2">
      <c r="A212" s="178" t="s">
        <v>418</v>
      </c>
      <c r="B212" s="179" t="s">
        <v>419</v>
      </c>
      <c r="C212" s="180" t="s">
        <v>418</v>
      </c>
      <c r="D212" s="179" t="s">
        <v>419</v>
      </c>
      <c r="E212" s="39" t="s">
        <v>420</v>
      </c>
      <c r="F212" s="181" t="s">
        <v>405</v>
      </c>
      <c r="G212" s="41">
        <v>25</v>
      </c>
      <c r="H212" s="149"/>
      <c r="I212" s="223">
        <v>47.74</v>
      </c>
      <c r="J212" s="234">
        <v>48.66</v>
      </c>
      <c r="K212" s="234">
        <f t="shared" si="12"/>
        <v>47.74</v>
      </c>
      <c r="L212" s="234">
        <f t="shared" si="13"/>
        <v>48.66</v>
      </c>
      <c r="M212" s="234">
        <f t="shared" si="14"/>
        <v>0.9199999999999946</v>
      </c>
      <c r="N212" s="252">
        <f t="shared" si="15"/>
        <v>1.0189999999999999</v>
      </c>
    </row>
    <row r="213" spans="1:14" x14ac:dyDescent="0.2">
      <c r="A213" s="182" t="s">
        <v>402</v>
      </c>
      <c r="B213" s="183" t="s">
        <v>403</v>
      </c>
      <c r="C213" s="184" t="s">
        <v>421</v>
      </c>
      <c r="D213" s="183" t="s">
        <v>1078</v>
      </c>
      <c r="E213" s="185" t="s">
        <v>1079</v>
      </c>
      <c r="F213" s="186" t="s">
        <v>405</v>
      </c>
      <c r="G213" s="187">
        <v>25</v>
      </c>
      <c r="H213" s="188"/>
      <c r="I213" s="223">
        <v>29.43</v>
      </c>
      <c r="J213" s="235">
        <v>29.43</v>
      </c>
      <c r="K213" s="235">
        <f t="shared" si="12"/>
        <v>0</v>
      </c>
      <c r="L213" s="235">
        <f t="shared" si="13"/>
        <v>0</v>
      </c>
      <c r="M213" s="235">
        <f t="shared" si="14"/>
        <v>0</v>
      </c>
      <c r="N213" s="253">
        <f t="shared" si="15"/>
        <v>0</v>
      </c>
    </row>
    <row r="214" spans="1:14" x14ac:dyDescent="0.2">
      <c r="A214" s="182" t="s">
        <v>406</v>
      </c>
      <c r="B214" s="183" t="s">
        <v>407</v>
      </c>
      <c r="C214" s="184" t="s">
        <v>421</v>
      </c>
      <c r="D214" s="183" t="s">
        <v>1078</v>
      </c>
      <c r="E214" s="185" t="s">
        <v>1080</v>
      </c>
      <c r="F214" s="186" t="s">
        <v>405</v>
      </c>
      <c r="G214" s="187">
        <v>25</v>
      </c>
      <c r="H214" s="188"/>
      <c r="I214" s="223">
        <v>232.27</v>
      </c>
      <c r="J214" s="235">
        <v>232.26</v>
      </c>
      <c r="K214" s="235">
        <f t="shared" si="12"/>
        <v>0</v>
      </c>
      <c r="L214" s="235">
        <f t="shared" si="13"/>
        <v>0</v>
      </c>
      <c r="M214" s="235">
        <f t="shared" si="14"/>
        <v>0</v>
      </c>
      <c r="N214" s="253">
        <f t="shared" si="15"/>
        <v>0</v>
      </c>
    </row>
    <row r="215" spans="1:14" x14ac:dyDescent="0.2">
      <c r="A215" s="182" t="s">
        <v>409</v>
      </c>
      <c r="B215" s="183" t="s">
        <v>410</v>
      </c>
      <c r="C215" s="184" t="s">
        <v>421</v>
      </c>
      <c r="D215" s="183" t="s">
        <v>1078</v>
      </c>
      <c r="E215" s="185" t="s">
        <v>1081</v>
      </c>
      <c r="F215" s="186" t="s">
        <v>405</v>
      </c>
      <c r="G215" s="187">
        <v>25</v>
      </c>
      <c r="H215" s="188"/>
      <c r="I215" s="223">
        <v>135.76</v>
      </c>
      <c r="J215" s="235">
        <v>135.76</v>
      </c>
      <c r="K215" s="235">
        <f t="shared" si="12"/>
        <v>0</v>
      </c>
      <c r="L215" s="235">
        <f t="shared" si="13"/>
        <v>0</v>
      </c>
      <c r="M215" s="235">
        <f t="shared" si="14"/>
        <v>0</v>
      </c>
      <c r="N215" s="253">
        <f t="shared" si="15"/>
        <v>0</v>
      </c>
    </row>
    <row r="216" spans="1:14" x14ac:dyDescent="0.2">
      <c r="A216" s="182" t="s">
        <v>412</v>
      </c>
      <c r="B216" s="183" t="s">
        <v>413</v>
      </c>
      <c r="C216" s="184" t="s">
        <v>421</v>
      </c>
      <c r="D216" s="183" t="s">
        <v>1078</v>
      </c>
      <c r="E216" s="185" t="s">
        <v>1082</v>
      </c>
      <c r="F216" s="186" t="s">
        <v>405</v>
      </c>
      <c r="G216" s="187">
        <v>25</v>
      </c>
      <c r="H216" s="188"/>
      <c r="I216" s="223">
        <v>201.64</v>
      </c>
      <c r="J216" s="235">
        <v>201.66</v>
      </c>
      <c r="K216" s="235">
        <f t="shared" si="12"/>
        <v>0</v>
      </c>
      <c r="L216" s="235">
        <f t="shared" si="13"/>
        <v>0</v>
      </c>
      <c r="M216" s="235">
        <f t="shared" si="14"/>
        <v>0</v>
      </c>
      <c r="N216" s="253">
        <f t="shared" si="15"/>
        <v>0</v>
      </c>
    </row>
    <row r="217" spans="1:14" x14ac:dyDescent="0.2">
      <c r="A217" s="182" t="s">
        <v>415</v>
      </c>
      <c r="B217" s="183" t="s">
        <v>416</v>
      </c>
      <c r="C217" s="184" t="s">
        <v>421</v>
      </c>
      <c r="D217" s="183" t="s">
        <v>1078</v>
      </c>
      <c r="E217" s="185" t="s">
        <v>1083</v>
      </c>
      <c r="F217" s="186" t="s">
        <v>405</v>
      </c>
      <c r="G217" s="187">
        <v>25</v>
      </c>
      <c r="H217" s="188"/>
      <c r="I217" s="223">
        <v>201.74</v>
      </c>
      <c r="J217" s="235">
        <v>201.76</v>
      </c>
      <c r="K217" s="235">
        <f t="shared" si="12"/>
        <v>0</v>
      </c>
      <c r="L217" s="235">
        <f t="shared" si="13"/>
        <v>0</v>
      </c>
      <c r="M217" s="235">
        <f t="shared" si="14"/>
        <v>0</v>
      </c>
      <c r="N217" s="253">
        <f t="shared" si="15"/>
        <v>0</v>
      </c>
    </row>
    <row r="218" spans="1:14" x14ac:dyDescent="0.2">
      <c r="A218" s="182" t="s">
        <v>418</v>
      </c>
      <c r="B218" s="183" t="s">
        <v>419</v>
      </c>
      <c r="C218" s="184" t="s">
        <v>421</v>
      </c>
      <c r="D218" s="183" t="s">
        <v>1078</v>
      </c>
      <c r="E218" s="185" t="s">
        <v>1084</v>
      </c>
      <c r="F218" s="186" t="s">
        <v>405</v>
      </c>
      <c r="G218" s="187">
        <v>25</v>
      </c>
      <c r="H218" s="188"/>
      <c r="I218" s="223">
        <v>52.13</v>
      </c>
      <c r="J218" s="235">
        <v>53.14</v>
      </c>
      <c r="K218" s="235">
        <f t="shared" si="12"/>
        <v>0</v>
      </c>
      <c r="L218" s="235">
        <f t="shared" si="13"/>
        <v>0</v>
      </c>
      <c r="M218" s="235">
        <f t="shared" si="14"/>
        <v>0</v>
      </c>
      <c r="N218" s="253">
        <f t="shared" si="15"/>
        <v>0</v>
      </c>
    </row>
    <row r="219" spans="1:14" x14ac:dyDescent="0.2">
      <c r="A219" s="42" t="s">
        <v>421</v>
      </c>
      <c r="B219" s="43" t="s">
        <v>422</v>
      </c>
      <c r="C219" s="189" t="s">
        <v>421</v>
      </c>
      <c r="D219" s="43" t="s">
        <v>422</v>
      </c>
      <c r="E219" s="46" t="s">
        <v>423</v>
      </c>
      <c r="F219" s="190" t="s">
        <v>405</v>
      </c>
      <c r="G219" s="48">
        <v>25</v>
      </c>
      <c r="H219" s="149"/>
      <c r="I219" s="224">
        <v>0</v>
      </c>
      <c r="J219" s="236">
        <v>0</v>
      </c>
      <c r="K219" s="236">
        <f t="shared" si="12"/>
        <v>852.96999999999991</v>
      </c>
      <c r="L219" s="236">
        <f t="shared" si="13"/>
        <v>854.01</v>
      </c>
      <c r="M219" s="236">
        <f t="shared" si="14"/>
        <v>1.0400000000000773</v>
      </c>
      <c r="N219" s="254">
        <f t="shared" si="15"/>
        <v>1.0009999999999999</v>
      </c>
    </row>
    <row r="220" spans="1:14" x14ac:dyDescent="0.2">
      <c r="A220" s="178" t="s">
        <v>424</v>
      </c>
      <c r="B220" s="179" t="s">
        <v>425</v>
      </c>
      <c r="C220" s="180" t="s">
        <v>424</v>
      </c>
      <c r="D220" s="179" t="s">
        <v>425</v>
      </c>
      <c r="E220" s="39" t="s">
        <v>426</v>
      </c>
      <c r="F220" s="181" t="s">
        <v>405</v>
      </c>
      <c r="G220" s="41">
        <v>26</v>
      </c>
      <c r="H220" s="149"/>
      <c r="I220" s="223">
        <v>123.35</v>
      </c>
      <c r="J220" s="234">
        <v>123.35</v>
      </c>
      <c r="K220" s="234">
        <f t="shared" si="12"/>
        <v>123.35</v>
      </c>
      <c r="L220" s="234">
        <f t="shared" si="13"/>
        <v>123.35</v>
      </c>
      <c r="M220" s="234">
        <f t="shared" si="14"/>
        <v>0</v>
      </c>
      <c r="N220" s="252">
        <f t="shared" si="15"/>
        <v>1</v>
      </c>
    </row>
    <row r="221" spans="1:14" x14ac:dyDescent="0.2">
      <c r="A221" s="178" t="s">
        <v>427</v>
      </c>
      <c r="B221" s="179" t="s">
        <v>428</v>
      </c>
      <c r="C221" s="180" t="s">
        <v>427</v>
      </c>
      <c r="D221" s="179" t="s">
        <v>428</v>
      </c>
      <c r="E221" s="39" t="s">
        <v>429</v>
      </c>
      <c r="F221" s="181" t="s">
        <v>405</v>
      </c>
      <c r="G221" s="41">
        <v>26</v>
      </c>
      <c r="H221" s="149"/>
      <c r="I221" s="223">
        <v>761.69</v>
      </c>
      <c r="J221" s="234">
        <v>761.69</v>
      </c>
      <c r="K221" s="234">
        <f t="shared" si="12"/>
        <v>761.69</v>
      </c>
      <c r="L221" s="234">
        <f t="shared" si="13"/>
        <v>761.69</v>
      </c>
      <c r="M221" s="234">
        <f t="shared" si="14"/>
        <v>0</v>
      </c>
      <c r="N221" s="252">
        <f t="shared" si="15"/>
        <v>1</v>
      </c>
    </row>
    <row r="222" spans="1:14" x14ac:dyDescent="0.2">
      <c r="A222" s="178" t="s">
        <v>430</v>
      </c>
      <c r="B222" s="179" t="s">
        <v>431</v>
      </c>
      <c r="C222" s="180" t="s">
        <v>430</v>
      </c>
      <c r="D222" s="179" t="s">
        <v>431</v>
      </c>
      <c r="E222" s="39" t="s">
        <v>432</v>
      </c>
      <c r="F222" s="181" t="s">
        <v>405</v>
      </c>
      <c r="G222" s="41">
        <v>26</v>
      </c>
      <c r="H222" s="149"/>
      <c r="I222" s="223">
        <v>703.13</v>
      </c>
      <c r="J222" s="234">
        <v>703.13</v>
      </c>
      <c r="K222" s="234">
        <f t="shared" si="12"/>
        <v>703.13</v>
      </c>
      <c r="L222" s="234">
        <f t="shared" si="13"/>
        <v>703.13</v>
      </c>
      <c r="M222" s="234">
        <f t="shared" si="14"/>
        <v>0</v>
      </c>
      <c r="N222" s="252">
        <f t="shared" si="15"/>
        <v>1</v>
      </c>
    </row>
    <row r="223" spans="1:14" x14ac:dyDescent="0.2">
      <c r="A223" s="178" t="s">
        <v>433</v>
      </c>
      <c r="B223" s="179" t="s">
        <v>434</v>
      </c>
      <c r="C223" s="180" t="s">
        <v>433</v>
      </c>
      <c r="D223" s="179" t="s">
        <v>435</v>
      </c>
      <c r="E223" s="39" t="s">
        <v>436</v>
      </c>
      <c r="F223" s="181" t="s">
        <v>437</v>
      </c>
      <c r="G223" s="41">
        <v>27</v>
      </c>
      <c r="H223" s="149"/>
      <c r="I223" s="223">
        <v>224.1</v>
      </c>
      <c r="J223" s="234">
        <v>224.08</v>
      </c>
      <c r="K223" s="234">
        <f t="shared" si="12"/>
        <v>224.1</v>
      </c>
      <c r="L223" s="234">
        <f t="shared" si="13"/>
        <v>224.08</v>
      </c>
      <c r="M223" s="234">
        <f t="shared" si="14"/>
        <v>-1.999999999998181E-2</v>
      </c>
      <c r="N223" s="252">
        <f t="shared" si="15"/>
        <v>1</v>
      </c>
    </row>
    <row r="224" spans="1:14" x14ac:dyDescent="0.2">
      <c r="A224" s="178" t="s">
        <v>438</v>
      </c>
      <c r="B224" s="179" t="s">
        <v>439</v>
      </c>
      <c r="C224" s="180" t="s">
        <v>438</v>
      </c>
      <c r="D224" s="179" t="s">
        <v>439</v>
      </c>
      <c r="E224" s="59" t="s">
        <v>440</v>
      </c>
      <c r="F224" s="181" t="s">
        <v>437</v>
      </c>
      <c r="G224" s="41">
        <v>27</v>
      </c>
      <c r="H224" s="149"/>
      <c r="I224" s="223">
        <v>0</v>
      </c>
      <c r="J224" s="234">
        <v>0</v>
      </c>
      <c r="K224" s="234">
        <f t="shared" si="12"/>
        <v>0</v>
      </c>
      <c r="L224" s="234">
        <f t="shared" si="13"/>
        <v>0</v>
      </c>
      <c r="M224" s="234">
        <f t="shared" si="14"/>
        <v>0</v>
      </c>
      <c r="N224" s="252">
        <f t="shared" si="15"/>
        <v>0</v>
      </c>
    </row>
    <row r="225" spans="1:14" x14ac:dyDescent="0.2">
      <c r="A225" s="178" t="s">
        <v>441</v>
      </c>
      <c r="B225" s="179" t="s">
        <v>442</v>
      </c>
      <c r="C225" s="180" t="s">
        <v>441</v>
      </c>
      <c r="D225" s="179" t="s">
        <v>442</v>
      </c>
      <c r="E225" s="39" t="s">
        <v>443</v>
      </c>
      <c r="F225" s="181" t="s">
        <v>437</v>
      </c>
      <c r="G225" s="41">
        <v>27</v>
      </c>
      <c r="H225" s="149"/>
      <c r="I225" s="223">
        <v>125.05</v>
      </c>
      <c r="J225" s="234">
        <v>125.04</v>
      </c>
      <c r="K225" s="234">
        <f t="shared" si="12"/>
        <v>125.05</v>
      </c>
      <c r="L225" s="234">
        <f t="shared" si="13"/>
        <v>125.04</v>
      </c>
      <c r="M225" s="234">
        <f t="shared" si="14"/>
        <v>-9.9999999999909051E-3</v>
      </c>
      <c r="N225" s="252">
        <f t="shared" si="15"/>
        <v>1</v>
      </c>
    </row>
    <row r="226" spans="1:14" x14ac:dyDescent="0.2">
      <c r="A226" s="178" t="s">
        <v>444</v>
      </c>
      <c r="B226" s="179" t="s">
        <v>445</v>
      </c>
      <c r="C226" s="180" t="s">
        <v>444</v>
      </c>
      <c r="D226" s="179" t="s">
        <v>445</v>
      </c>
      <c r="E226" s="39" t="s">
        <v>446</v>
      </c>
      <c r="F226" s="181" t="s">
        <v>437</v>
      </c>
      <c r="G226" s="41">
        <v>27</v>
      </c>
      <c r="H226" s="149"/>
      <c r="I226" s="223">
        <v>400.04</v>
      </c>
      <c r="J226" s="234">
        <v>400.04</v>
      </c>
      <c r="K226" s="234">
        <f t="shared" si="12"/>
        <v>400.04</v>
      </c>
      <c r="L226" s="234">
        <f t="shared" si="13"/>
        <v>400.04</v>
      </c>
      <c r="M226" s="234">
        <f t="shared" si="14"/>
        <v>0</v>
      </c>
      <c r="N226" s="252">
        <f t="shared" si="15"/>
        <v>1</v>
      </c>
    </row>
    <row r="227" spans="1:14" x14ac:dyDescent="0.2">
      <c r="A227" s="178" t="s">
        <v>447</v>
      </c>
      <c r="B227" s="179" t="s">
        <v>448</v>
      </c>
      <c r="C227" s="178" t="s">
        <v>447</v>
      </c>
      <c r="D227" s="179" t="s">
        <v>448</v>
      </c>
      <c r="E227" s="59" t="s">
        <v>449</v>
      </c>
      <c r="F227" s="181" t="s">
        <v>437</v>
      </c>
      <c r="G227" s="41">
        <v>27</v>
      </c>
      <c r="H227" s="149"/>
      <c r="I227" s="223">
        <v>0</v>
      </c>
      <c r="J227" s="234">
        <v>0</v>
      </c>
      <c r="K227" s="234">
        <f t="shared" si="12"/>
        <v>0</v>
      </c>
      <c r="L227" s="234">
        <f t="shared" si="13"/>
        <v>0</v>
      </c>
      <c r="M227" s="234">
        <f t="shared" si="14"/>
        <v>0</v>
      </c>
      <c r="N227" s="252">
        <f t="shared" si="15"/>
        <v>0</v>
      </c>
    </row>
    <row r="228" spans="1:14" x14ac:dyDescent="0.2">
      <c r="A228" s="182" t="s">
        <v>433</v>
      </c>
      <c r="B228" s="183" t="s">
        <v>434</v>
      </c>
      <c r="C228" s="184" t="s">
        <v>450</v>
      </c>
      <c r="D228" s="183" t="s">
        <v>1085</v>
      </c>
      <c r="E228" s="185" t="s">
        <v>1086</v>
      </c>
      <c r="F228" s="186" t="s">
        <v>437</v>
      </c>
      <c r="G228" s="187">
        <v>27</v>
      </c>
      <c r="H228" s="188"/>
      <c r="I228" s="223">
        <v>216.48</v>
      </c>
      <c r="J228" s="235">
        <v>216.5</v>
      </c>
      <c r="K228" s="235">
        <f t="shared" si="12"/>
        <v>0</v>
      </c>
      <c r="L228" s="235">
        <f t="shared" si="13"/>
        <v>0</v>
      </c>
      <c r="M228" s="235">
        <f t="shared" si="14"/>
        <v>0</v>
      </c>
      <c r="N228" s="253">
        <f t="shared" si="15"/>
        <v>0</v>
      </c>
    </row>
    <row r="229" spans="1:14" x14ac:dyDescent="0.2">
      <c r="A229" s="182" t="s">
        <v>441</v>
      </c>
      <c r="B229" s="183" t="s">
        <v>442</v>
      </c>
      <c r="C229" s="184" t="s">
        <v>450</v>
      </c>
      <c r="D229" s="183" t="s">
        <v>1085</v>
      </c>
      <c r="E229" s="185" t="s">
        <v>1087</v>
      </c>
      <c r="F229" s="186" t="s">
        <v>437</v>
      </c>
      <c r="G229" s="187">
        <v>27</v>
      </c>
      <c r="H229" s="188"/>
      <c r="I229" s="223">
        <v>128.22999999999999</v>
      </c>
      <c r="J229" s="235">
        <v>128.24</v>
      </c>
      <c r="K229" s="235">
        <f t="shared" si="12"/>
        <v>0</v>
      </c>
      <c r="L229" s="235">
        <f t="shared" si="13"/>
        <v>0</v>
      </c>
      <c r="M229" s="235">
        <f t="shared" si="14"/>
        <v>0</v>
      </c>
      <c r="N229" s="253">
        <f t="shared" si="15"/>
        <v>0</v>
      </c>
    </row>
    <row r="230" spans="1:14" x14ac:dyDescent="0.2">
      <c r="A230" s="42" t="s">
        <v>450</v>
      </c>
      <c r="B230" s="43" t="s">
        <v>451</v>
      </c>
      <c r="C230" s="189" t="s">
        <v>450</v>
      </c>
      <c r="D230" s="43" t="s">
        <v>451</v>
      </c>
      <c r="E230" s="46" t="s">
        <v>452</v>
      </c>
      <c r="F230" s="190" t="s">
        <v>437</v>
      </c>
      <c r="G230" s="48">
        <v>27</v>
      </c>
      <c r="H230" s="149"/>
      <c r="I230" s="224">
        <v>0</v>
      </c>
      <c r="J230" s="236">
        <v>0</v>
      </c>
      <c r="K230" s="236">
        <f t="shared" si="12"/>
        <v>344.71</v>
      </c>
      <c r="L230" s="236">
        <f t="shared" si="13"/>
        <v>344.74</v>
      </c>
      <c r="M230" s="236">
        <f t="shared" si="14"/>
        <v>3.0000000000029559E-2</v>
      </c>
      <c r="N230" s="254">
        <f t="shared" si="15"/>
        <v>1</v>
      </c>
    </row>
    <row r="231" spans="1:14" x14ac:dyDescent="0.2">
      <c r="A231" s="182" t="s">
        <v>438</v>
      </c>
      <c r="B231" s="183" t="s">
        <v>439</v>
      </c>
      <c r="C231" s="184" t="s">
        <v>453</v>
      </c>
      <c r="D231" s="183" t="s">
        <v>1088</v>
      </c>
      <c r="E231" s="185" t="s">
        <v>1089</v>
      </c>
      <c r="F231" s="186" t="s">
        <v>437</v>
      </c>
      <c r="G231" s="187">
        <v>27</v>
      </c>
      <c r="H231" s="188"/>
      <c r="I231" s="223">
        <v>158.21</v>
      </c>
      <c r="J231" s="235">
        <v>182.23</v>
      </c>
      <c r="K231" s="235">
        <f t="shared" si="12"/>
        <v>0</v>
      </c>
      <c r="L231" s="235">
        <f t="shared" si="13"/>
        <v>0</v>
      </c>
      <c r="M231" s="235">
        <f t="shared" si="14"/>
        <v>0</v>
      </c>
      <c r="N231" s="253">
        <f t="shared" si="15"/>
        <v>0</v>
      </c>
    </row>
    <row r="232" spans="1:14" x14ac:dyDescent="0.2">
      <c r="A232" s="182" t="s">
        <v>447</v>
      </c>
      <c r="B232" s="183" t="s">
        <v>448</v>
      </c>
      <c r="C232" s="184" t="s">
        <v>453</v>
      </c>
      <c r="D232" s="183" t="s">
        <v>1088</v>
      </c>
      <c r="E232" s="185" t="s">
        <v>1090</v>
      </c>
      <c r="F232" s="186" t="s">
        <v>437</v>
      </c>
      <c r="G232" s="187">
        <v>27</v>
      </c>
      <c r="H232" s="188"/>
      <c r="I232" s="223">
        <v>163.59</v>
      </c>
      <c r="J232" s="235">
        <v>163.59</v>
      </c>
      <c r="K232" s="235">
        <f t="shared" si="12"/>
        <v>0</v>
      </c>
      <c r="L232" s="235">
        <f t="shared" si="13"/>
        <v>0</v>
      </c>
      <c r="M232" s="235">
        <f t="shared" si="14"/>
        <v>0</v>
      </c>
      <c r="N232" s="253">
        <f t="shared" si="15"/>
        <v>0</v>
      </c>
    </row>
    <row r="233" spans="1:14" x14ac:dyDescent="0.2">
      <c r="A233" s="63" t="s">
        <v>453</v>
      </c>
      <c r="B233" s="64" t="s">
        <v>454</v>
      </c>
      <c r="C233" s="193" t="s">
        <v>453</v>
      </c>
      <c r="D233" s="64" t="s">
        <v>454</v>
      </c>
      <c r="E233" s="67" t="s">
        <v>455</v>
      </c>
      <c r="F233" s="194" t="s">
        <v>437</v>
      </c>
      <c r="G233" s="69">
        <v>27</v>
      </c>
      <c r="H233" s="149"/>
      <c r="I233" s="227">
        <v>0</v>
      </c>
      <c r="J233" s="239">
        <v>0</v>
      </c>
      <c r="K233" s="239">
        <f t="shared" si="12"/>
        <v>321.8</v>
      </c>
      <c r="L233" s="239">
        <f t="shared" si="13"/>
        <v>345.82</v>
      </c>
      <c r="M233" s="239">
        <f t="shared" si="14"/>
        <v>24.019999999999982</v>
      </c>
      <c r="N233" s="257">
        <f t="shared" si="15"/>
        <v>1.075</v>
      </c>
    </row>
    <row r="234" spans="1:14" x14ac:dyDescent="0.2">
      <c r="A234" s="178" t="s">
        <v>456</v>
      </c>
      <c r="B234" s="179" t="s">
        <v>457</v>
      </c>
      <c r="C234" s="180" t="s">
        <v>456</v>
      </c>
      <c r="D234" s="179" t="s">
        <v>457</v>
      </c>
      <c r="E234" s="39" t="s">
        <v>458</v>
      </c>
      <c r="F234" s="181" t="s">
        <v>437</v>
      </c>
      <c r="G234" s="41">
        <v>28</v>
      </c>
      <c r="H234" s="149"/>
      <c r="I234" s="223">
        <v>78.67</v>
      </c>
      <c r="J234" s="234">
        <v>78.78</v>
      </c>
      <c r="K234" s="234">
        <f t="shared" si="12"/>
        <v>78.67</v>
      </c>
      <c r="L234" s="234">
        <f t="shared" si="13"/>
        <v>78.78</v>
      </c>
      <c r="M234" s="234">
        <f t="shared" si="14"/>
        <v>0.10999999999999943</v>
      </c>
      <c r="N234" s="252">
        <f t="shared" si="15"/>
        <v>1.0009999999999999</v>
      </c>
    </row>
    <row r="235" spans="1:14" x14ac:dyDescent="0.2">
      <c r="A235" s="178" t="s">
        <v>459</v>
      </c>
      <c r="B235" s="179" t="s">
        <v>460</v>
      </c>
      <c r="C235" s="180" t="s">
        <v>459</v>
      </c>
      <c r="D235" s="179" t="s">
        <v>460</v>
      </c>
      <c r="E235" s="39" t="s">
        <v>461</v>
      </c>
      <c r="F235" s="181" t="s">
        <v>437</v>
      </c>
      <c r="G235" s="41">
        <v>28</v>
      </c>
      <c r="H235" s="149"/>
      <c r="I235" s="223">
        <v>58.35</v>
      </c>
      <c r="J235" s="234">
        <v>67.81</v>
      </c>
      <c r="K235" s="234">
        <f t="shared" si="12"/>
        <v>58.35</v>
      </c>
      <c r="L235" s="234">
        <f t="shared" si="13"/>
        <v>67.81</v>
      </c>
      <c r="M235" s="234">
        <f t="shared" si="14"/>
        <v>9.4600000000000009</v>
      </c>
      <c r="N235" s="252">
        <f t="shared" si="15"/>
        <v>1.1619999999999999</v>
      </c>
    </row>
    <row r="236" spans="1:14" x14ac:dyDescent="0.2">
      <c r="A236" s="178" t="s">
        <v>462</v>
      </c>
      <c r="B236" s="179" t="s">
        <v>463</v>
      </c>
      <c r="C236" s="180" t="s">
        <v>462</v>
      </c>
      <c r="D236" s="179" t="s">
        <v>463</v>
      </c>
      <c r="E236" s="39" t="s">
        <v>464</v>
      </c>
      <c r="F236" s="181" t="s">
        <v>437</v>
      </c>
      <c r="G236" s="41">
        <v>28</v>
      </c>
      <c r="H236" s="149"/>
      <c r="I236" s="223">
        <v>309.49</v>
      </c>
      <c r="J236" s="234">
        <v>309.51</v>
      </c>
      <c r="K236" s="234">
        <f t="shared" si="12"/>
        <v>309.49</v>
      </c>
      <c r="L236" s="234">
        <f t="shared" si="13"/>
        <v>309.51</v>
      </c>
      <c r="M236" s="234">
        <f t="shared" si="14"/>
        <v>1.999999999998181E-2</v>
      </c>
      <c r="N236" s="252">
        <f t="shared" si="15"/>
        <v>1</v>
      </c>
    </row>
    <row r="237" spans="1:14" x14ac:dyDescent="0.2">
      <c r="A237" s="182" t="s">
        <v>456</v>
      </c>
      <c r="B237" s="183" t="s">
        <v>457</v>
      </c>
      <c r="C237" s="184" t="s">
        <v>465</v>
      </c>
      <c r="D237" s="183" t="s">
        <v>1091</v>
      </c>
      <c r="E237" s="185" t="s">
        <v>1092</v>
      </c>
      <c r="F237" s="186" t="s">
        <v>437</v>
      </c>
      <c r="G237" s="187">
        <v>28</v>
      </c>
      <c r="H237" s="204"/>
      <c r="I237" s="223">
        <v>81.489999999999995</v>
      </c>
      <c r="J237" s="235">
        <v>81.599999999999994</v>
      </c>
      <c r="K237" s="235">
        <f t="shared" si="12"/>
        <v>0</v>
      </c>
      <c r="L237" s="235">
        <f t="shared" si="13"/>
        <v>0</v>
      </c>
      <c r="M237" s="235">
        <f t="shared" si="14"/>
        <v>0</v>
      </c>
      <c r="N237" s="253">
        <f t="shared" si="15"/>
        <v>0</v>
      </c>
    </row>
    <row r="238" spans="1:14" x14ac:dyDescent="0.2">
      <c r="A238" s="182" t="s">
        <v>459</v>
      </c>
      <c r="B238" s="183" t="s">
        <v>460</v>
      </c>
      <c r="C238" s="184" t="s">
        <v>465</v>
      </c>
      <c r="D238" s="183" t="s">
        <v>1091</v>
      </c>
      <c r="E238" s="185" t="s">
        <v>1093</v>
      </c>
      <c r="F238" s="186" t="s">
        <v>437</v>
      </c>
      <c r="G238" s="187">
        <v>28</v>
      </c>
      <c r="H238" s="188"/>
      <c r="I238" s="223">
        <v>74.98</v>
      </c>
      <c r="J238" s="235">
        <v>87.16</v>
      </c>
      <c r="K238" s="235">
        <f t="shared" si="12"/>
        <v>0</v>
      </c>
      <c r="L238" s="235">
        <f t="shared" si="13"/>
        <v>0</v>
      </c>
      <c r="M238" s="235">
        <f t="shared" si="14"/>
        <v>0</v>
      </c>
      <c r="N238" s="253">
        <f t="shared" si="15"/>
        <v>0</v>
      </c>
    </row>
    <row r="239" spans="1:14" x14ac:dyDescent="0.2">
      <c r="A239" s="182" t="s">
        <v>462</v>
      </c>
      <c r="B239" s="183" t="s">
        <v>463</v>
      </c>
      <c r="C239" s="184" t="s">
        <v>465</v>
      </c>
      <c r="D239" s="183" t="s">
        <v>1091</v>
      </c>
      <c r="E239" s="185" t="s">
        <v>1094</v>
      </c>
      <c r="F239" s="186" t="s">
        <v>437</v>
      </c>
      <c r="G239" s="187">
        <v>28</v>
      </c>
      <c r="H239" s="188"/>
      <c r="I239" s="223">
        <v>330.25</v>
      </c>
      <c r="J239" s="235">
        <v>330.23</v>
      </c>
      <c r="K239" s="235">
        <f t="shared" si="12"/>
        <v>0</v>
      </c>
      <c r="L239" s="235">
        <f t="shared" si="13"/>
        <v>0</v>
      </c>
      <c r="M239" s="235">
        <f t="shared" si="14"/>
        <v>0</v>
      </c>
      <c r="N239" s="253">
        <f t="shared" si="15"/>
        <v>0</v>
      </c>
    </row>
    <row r="240" spans="1:14" x14ac:dyDescent="0.2">
      <c r="A240" s="42" t="s">
        <v>465</v>
      </c>
      <c r="B240" s="43" t="s">
        <v>466</v>
      </c>
      <c r="C240" s="189" t="s">
        <v>465</v>
      </c>
      <c r="D240" s="43" t="s">
        <v>466</v>
      </c>
      <c r="E240" s="46" t="s">
        <v>467</v>
      </c>
      <c r="F240" s="190" t="s">
        <v>437</v>
      </c>
      <c r="G240" s="48">
        <v>28</v>
      </c>
      <c r="H240" s="149"/>
      <c r="I240" s="224">
        <v>0</v>
      </c>
      <c r="J240" s="236">
        <v>0</v>
      </c>
      <c r="K240" s="236">
        <f t="shared" si="12"/>
        <v>486.72</v>
      </c>
      <c r="L240" s="236">
        <f t="shared" si="13"/>
        <v>498.99</v>
      </c>
      <c r="M240" s="236">
        <f t="shared" si="14"/>
        <v>12.269999999999982</v>
      </c>
      <c r="N240" s="254">
        <f t="shared" si="15"/>
        <v>1.0249999999999999</v>
      </c>
    </row>
    <row r="241" spans="1:14" x14ac:dyDescent="0.2">
      <c r="A241" s="178" t="s">
        <v>468</v>
      </c>
      <c r="B241" s="179" t="s">
        <v>437</v>
      </c>
      <c r="C241" s="180" t="s">
        <v>468</v>
      </c>
      <c r="D241" s="179" t="s">
        <v>437</v>
      </c>
      <c r="E241" s="39" t="s">
        <v>469</v>
      </c>
      <c r="F241" s="181" t="s">
        <v>437</v>
      </c>
      <c r="G241" s="41">
        <v>29</v>
      </c>
      <c r="H241" s="149"/>
      <c r="I241" s="223">
        <v>164.09</v>
      </c>
      <c r="J241" s="234">
        <v>164.09</v>
      </c>
      <c r="K241" s="234">
        <f t="shared" si="12"/>
        <v>164.09</v>
      </c>
      <c r="L241" s="234">
        <f t="shared" si="13"/>
        <v>164.09</v>
      </c>
      <c r="M241" s="234">
        <f t="shared" si="14"/>
        <v>0</v>
      </c>
      <c r="N241" s="252">
        <f t="shared" si="15"/>
        <v>1</v>
      </c>
    </row>
    <row r="242" spans="1:14" x14ac:dyDescent="0.2">
      <c r="A242" s="178" t="s">
        <v>470</v>
      </c>
      <c r="B242" s="179" t="s">
        <v>471</v>
      </c>
      <c r="C242" s="180" t="s">
        <v>470</v>
      </c>
      <c r="D242" s="179" t="s">
        <v>471</v>
      </c>
      <c r="E242" s="39" t="s">
        <v>472</v>
      </c>
      <c r="F242" s="181" t="s">
        <v>437</v>
      </c>
      <c r="G242" s="41">
        <v>29</v>
      </c>
      <c r="H242" s="149"/>
      <c r="I242" s="223">
        <v>131.15</v>
      </c>
      <c r="J242" s="234">
        <v>131.15</v>
      </c>
      <c r="K242" s="234">
        <f t="shared" si="12"/>
        <v>131.15</v>
      </c>
      <c r="L242" s="234">
        <f t="shared" si="13"/>
        <v>131.15</v>
      </c>
      <c r="M242" s="234">
        <f t="shared" si="14"/>
        <v>0</v>
      </c>
      <c r="N242" s="252">
        <f t="shared" si="15"/>
        <v>1</v>
      </c>
    </row>
    <row r="243" spans="1:14" x14ac:dyDescent="0.2">
      <c r="A243" s="178" t="s">
        <v>473</v>
      </c>
      <c r="B243" s="179" t="s">
        <v>474</v>
      </c>
      <c r="C243" s="180" t="s">
        <v>473</v>
      </c>
      <c r="D243" s="179" t="s">
        <v>474</v>
      </c>
      <c r="E243" s="39" t="s">
        <v>475</v>
      </c>
      <c r="F243" s="181" t="s">
        <v>437</v>
      </c>
      <c r="G243" s="41">
        <v>29</v>
      </c>
      <c r="H243" s="149"/>
      <c r="I243" s="223">
        <v>533.24</v>
      </c>
      <c r="J243" s="234">
        <v>533.24</v>
      </c>
      <c r="K243" s="234">
        <f t="shared" si="12"/>
        <v>533.24</v>
      </c>
      <c r="L243" s="234">
        <f t="shared" si="13"/>
        <v>533.24</v>
      </c>
      <c r="M243" s="234">
        <f t="shared" si="14"/>
        <v>0</v>
      </c>
      <c r="N243" s="252">
        <f t="shared" si="15"/>
        <v>1</v>
      </c>
    </row>
    <row r="244" spans="1:14" x14ac:dyDescent="0.2">
      <c r="A244" s="178" t="s">
        <v>476</v>
      </c>
      <c r="B244" s="179" t="s">
        <v>477</v>
      </c>
      <c r="C244" s="180" t="s">
        <v>476</v>
      </c>
      <c r="D244" s="179" t="s">
        <v>477</v>
      </c>
      <c r="E244" s="39" t="s">
        <v>478</v>
      </c>
      <c r="F244" s="181" t="s">
        <v>437</v>
      </c>
      <c r="G244" s="41">
        <v>30</v>
      </c>
      <c r="H244" s="149"/>
      <c r="I244" s="223">
        <v>179.42</v>
      </c>
      <c r="J244" s="234">
        <v>179.42</v>
      </c>
      <c r="K244" s="234">
        <f t="shared" si="12"/>
        <v>179.42</v>
      </c>
      <c r="L244" s="234">
        <f t="shared" si="13"/>
        <v>179.42</v>
      </c>
      <c r="M244" s="234">
        <f t="shared" si="14"/>
        <v>0</v>
      </c>
      <c r="N244" s="252">
        <f t="shared" si="15"/>
        <v>1</v>
      </c>
    </row>
    <row r="245" spans="1:14" x14ac:dyDescent="0.2">
      <c r="A245" s="178" t="s">
        <v>479</v>
      </c>
      <c r="B245" s="179" t="s">
        <v>480</v>
      </c>
      <c r="C245" s="180" t="s">
        <v>479</v>
      </c>
      <c r="D245" s="179" t="s">
        <v>480</v>
      </c>
      <c r="E245" s="39" t="s">
        <v>481</v>
      </c>
      <c r="F245" s="181" t="s">
        <v>153</v>
      </c>
      <c r="G245" s="41">
        <v>30</v>
      </c>
      <c r="H245" s="149"/>
      <c r="I245" s="223">
        <v>316.47000000000003</v>
      </c>
      <c r="J245" s="234">
        <v>316.47000000000003</v>
      </c>
      <c r="K245" s="234">
        <f t="shared" si="12"/>
        <v>316.47000000000003</v>
      </c>
      <c r="L245" s="234">
        <f t="shared" si="13"/>
        <v>316.47000000000003</v>
      </c>
      <c r="M245" s="234">
        <f t="shared" si="14"/>
        <v>0</v>
      </c>
      <c r="N245" s="252">
        <f t="shared" si="15"/>
        <v>1</v>
      </c>
    </row>
    <row r="246" spans="1:14" x14ac:dyDescent="0.2">
      <c r="A246" s="178" t="s">
        <v>482</v>
      </c>
      <c r="B246" s="179" t="s">
        <v>483</v>
      </c>
      <c r="C246" s="180" t="s">
        <v>482</v>
      </c>
      <c r="D246" s="179" t="s">
        <v>483</v>
      </c>
      <c r="E246" s="39" t="s">
        <v>484</v>
      </c>
      <c r="F246" s="181" t="s">
        <v>153</v>
      </c>
      <c r="G246" s="41">
        <v>30</v>
      </c>
      <c r="H246" s="149"/>
      <c r="I246" s="223">
        <v>245.69</v>
      </c>
      <c r="J246" s="234">
        <v>245.69</v>
      </c>
      <c r="K246" s="234">
        <f t="shared" si="12"/>
        <v>245.69</v>
      </c>
      <c r="L246" s="234">
        <f t="shared" si="13"/>
        <v>245.69</v>
      </c>
      <c r="M246" s="234">
        <f t="shared" si="14"/>
        <v>0</v>
      </c>
      <c r="N246" s="252">
        <f t="shared" si="15"/>
        <v>1</v>
      </c>
    </row>
    <row r="247" spans="1:14" x14ac:dyDescent="0.2">
      <c r="A247" s="178" t="s">
        <v>485</v>
      </c>
      <c r="B247" s="179" t="s">
        <v>486</v>
      </c>
      <c r="C247" s="180" t="s">
        <v>485</v>
      </c>
      <c r="D247" s="179" t="s">
        <v>486</v>
      </c>
      <c r="E247" s="39" t="s">
        <v>487</v>
      </c>
      <c r="F247" s="181" t="s">
        <v>437</v>
      </c>
      <c r="G247" s="41">
        <v>30</v>
      </c>
      <c r="H247" s="149"/>
      <c r="I247" s="223">
        <v>176.08</v>
      </c>
      <c r="J247" s="234">
        <v>176.08</v>
      </c>
      <c r="K247" s="234">
        <f t="shared" si="12"/>
        <v>176.08</v>
      </c>
      <c r="L247" s="234">
        <f t="shared" si="13"/>
        <v>176.08</v>
      </c>
      <c r="M247" s="234">
        <f t="shared" si="14"/>
        <v>0</v>
      </c>
      <c r="N247" s="252">
        <f t="shared" si="15"/>
        <v>1</v>
      </c>
    </row>
    <row r="248" spans="1:14" x14ac:dyDescent="0.2">
      <c r="A248" s="178" t="s">
        <v>488</v>
      </c>
      <c r="B248" s="179" t="s">
        <v>489</v>
      </c>
      <c r="C248" s="180" t="s">
        <v>488</v>
      </c>
      <c r="D248" s="179" t="s">
        <v>489</v>
      </c>
      <c r="E248" s="39" t="s">
        <v>490</v>
      </c>
      <c r="F248" s="181" t="s">
        <v>437</v>
      </c>
      <c r="G248" s="41">
        <v>30</v>
      </c>
      <c r="H248" s="149"/>
      <c r="I248" s="223">
        <v>179.54</v>
      </c>
      <c r="J248" s="234">
        <v>179.54</v>
      </c>
      <c r="K248" s="234">
        <f t="shared" si="12"/>
        <v>179.54</v>
      </c>
      <c r="L248" s="234">
        <f t="shared" si="13"/>
        <v>179.54</v>
      </c>
      <c r="M248" s="234">
        <f t="shared" si="14"/>
        <v>0</v>
      </c>
      <c r="N248" s="252">
        <f t="shared" si="15"/>
        <v>1</v>
      </c>
    </row>
    <row r="249" spans="1:14" x14ac:dyDescent="0.2">
      <c r="A249" s="178" t="s">
        <v>491</v>
      </c>
      <c r="B249" s="179" t="s">
        <v>492</v>
      </c>
      <c r="C249" s="180" t="s">
        <v>491</v>
      </c>
      <c r="D249" s="179" t="s">
        <v>492</v>
      </c>
      <c r="E249" s="39" t="s">
        <v>493</v>
      </c>
      <c r="F249" s="181" t="s">
        <v>177</v>
      </c>
      <c r="G249" s="41">
        <v>31</v>
      </c>
      <c r="H249" s="149"/>
      <c r="I249" s="223">
        <v>86.14</v>
      </c>
      <c r="J249" s="234">
        <v>100.62</v>
      </c>
      <c r="K249" s="234">
        <f t="shared" si="12"/>
        <v>86.14</v>
      </c>
      <c r="L249" s="234">
        <f t="shared" si="13"/>
        <v>100.62</v>
      </c>
      <c r="M249" s="234">
        <f t="shared" si="14"/>
        <v>14.480000000000004</v>
      </c>
      <c r="N249" s="252">
        <f t="shared" si="15"/>
        <v>1.1679999999999999</v>
      </c>
    </row>
    <row r="250" spans="1:14" x14ac:dyDescent="0.2">
      <c r="A250" s="178" t="s">
        <v>494</v>
      </c>
      <c r="B250" s="179" t="s">
        <v>495</v>
      </c>
      <c r="C250" s="180" t="s">
        <v>494</v>
      </c>
      <c r="D250" s="179" t="s">
        <v>495</v>
      </c>
      <c r="E250" s="39" t="s">
        <v>496</v>
      </c>
      <c r="F250" s="181" t="s">
        <v>497</v>
      </c>
      <c r="G250" s="41">
        <v>31</v>
      </c>
      <c r="H250" s="149"/>
      <c r="I250" s="223">
        <v>120.27</v>
      </c>
      <c r="J250" s="234">
        <v>120.27</v>
      </c>
      <c r="K250" s="234">
        <f t="shared" si="12"/>
        <v>120.27</v>
      </c>
      <c r="L250" s="234">
        <f t="shared" si="13"/>
        <v>120.27</v>
      </c>
      <c r="M250" s="234">
        <f t="shared" si="14"/>
        <v>0</v>
      </c>
      <c r="N250" s="252">
        <f t="shared" si="15"/>
        <v>1</v>
      </c>
    </row>
    <row r="251" spans="1:14" x14ac:dyDescent="0.2">
      <c r="A251" s="178" t="s">
        <v>498</v>
      </c>
      <c r="B251" s="179" t="s">
        <v>499</v>
      </c>
      <c r="C251" s="180" t="s">
        <v>498</v>
      </c>
      <c r="D251" s="179" t="s">
        <v>499</v>
      </c>
      <c r="E251" s="39" t="s">
        <v>500</v>
      </c>
      <c r="F251" s="181" t="s">
        <v>497</v>
      </c>
      <c r="G251" s="41">
        <v>31</v>
      </c>
      <c r="H251" s="149"/>
      <c r="I251" s="223">
        <v>163.19999999999999</v>
      </c>
      <c r="J251" s="240">
        <v>163.19999999999999</v>
      </c>
      <c r="K251" s="240">
        <f t="shared" si="12"/>
        <v>163.19999999999999</v>
      </c>
      <c r="L251" s="240">
        <f t="shared" si="13"/>
        <v>163.19999999999999</v>
      </c>
      <c r="M251" s="240">
        <f t="shared" si="14"/>
        <v>0</v>
      </c>
      <c r="N251" s="258">
        <f t="shared" si="15"/>
        <v>1</v>
      </c>
    </row>
    <row r="252" spans="1:14" x14ac:dyDescent="0.2">
      <c r="A252" s="178" t="s">
        <v>501</v>
      </c>
      <c r="B252" s="179" t="s">
        <v>502</v>
      </c>
      <c r="C252" s="180" t="s">
        <v>501</v>
      </c>
      <c r="D252" s="179" t="s">
        <v>502</v>
      </c>
      <c r="E252" s="39" t="s">
        <v>503</v>
      </c>
      <c r="F252" s="181" t="s">
        <v>497</v>
      </c>
      <c r="G252" s="41">
        <v>31</v>
      </c>
      <c r="H252" s="149"/>
      <c r="I252" s="223">
        <v>347.06</v>
      </c>
      <c r="J252" s="240">
        <v>347.09</v>
      </c>
      <c r="K252" s="240">
        <f t="shared" si="12"/>
        <v>347.06</v>
      </c>
      <c r="L252" s="240">
        <f t="shared" si="13"/>
        <v>347.09</v>
      </c>
      <c r="M252" s="240">
        <f t="shared" si="14"/>
        <v>2.9999999999972715E-2</v>
      </c>
      <c r="N252" s="258">
        <f t="shared" si="15"/>
        <v>1</v>
      </c>
    </row>
    <row r="253" spans="1:14" x14ac:dyDescent="0.2">
      <c r="A253" s="178" t="s">
        <v>504</v>
      </c>
      <c r="B253" s="179" t="s">
        <v>505</v>
      </c>
      <c r="C253" s="180" t="s">
        <v>504</v>
      </c>
      <c r="D253" s="179" t="s">
        <v>505</v>
      </c>
      <c r="E253" s="39" t="s">
        <v>506</v>
      </c>
      <c r="F253" s="181" t="s">
        <v>497</v>
      </c>
      <c r="G253" s="41">
        <v>31</v>
      </c>
      <c r="H253" s="149"/>
      <c r="I253" s="223">
        <v>53.82</v>
      </c>
      <c r="J253" s="240">
        <v>53.82</v>
      </c>
      <c r="K253" s="240">
        <f t="shared" si="12"/>
        <v>53.82</v>
      </c>
      <c r="L253" s="240">
        <f t="shared" si="13"/>
        <v>53.82</v>
      </c>
      <c r="M253" s="240">
        <f t="shared" si="14"/>
        <v>0</v>
      </c>
      <c r="N253" s="258">
        <f t="shared" si="15"/>
        <v>1</v>
      </c>
    </row>
    <row r="254" spans="1:14" x14ac:dyDescent="0.2">
      <c r="A254" s="178" t="s">
        <v>507</v>
      </c>
      <c r="B254" s="179" t="s">
        <v>508</v>
      </c>
      <c r="C254" s="180" t="s">
        <v>507</v>
      </c>
      <c r="D254" s="179" t="s">
        <v>508</v>
      </c>
      <c r="E254" s="39" t="s">
        <v>509</v>
      </c>
      <c r="F254" s="181" t="s">
        <v>497</v>
      </c>
      <c r="G254" s="41">
        <v>31</v>
      </c>
      <c r="H254" s="149"/>
      <c r="I254" s="223">
        <v>55.84</v>
      </c>
      <c r="J254" s="241">
        <v>55.85</v>
      </c>
      <c r="K254" s="241">
        <f t="shared" si="12"/>
        <v>55.84</v>
      </c>
      <c r="L254" s="241">
        <f t="shared" si="13"/>
        <v>55.85</v>
      </c>
      <c r="M254" s="241">
        <f t="shared" si="14"/>
        <v>9.9999999999980105E-3</v>
      </c>
      <c r="N254" s="259">
        <f t="shared" si="15"/>
        <v>1</v>
      </c>
    </row>
    <row r="255" spans="1:14" x14ac:dyDescent="0.2">
      <c r="A255" s="178" t="s">
        <v>510</v>
      </c>
      <c r="B255" s="179" t="s">
        <v>511</v>
      </c>
      <c r="C255" s="180" t="s">
        <v>510</v>
      </c>
      <c r="D255" s="179" t="s">
        <v>511</v>
      </c>
      <c r="E255" s="39" t="s">
        <v>512</v>
      </c>
      <c r="F255" s="181" t="s">
        <v>497</v>
      </c>
      <c r="G255" s="41">
        <v>31</v>
      </c>
      <c r="H255" s="149"/>
      <c r="I255" s="223">
        <v>113.75</v>
      </c>
      <c r="J255" s="240">
        <v>113.75</v>
      </c>
      <c r="K255" s="240">
        <f t="shared" si="12"/>
        <v>113.75</v>
      </c>
      <c r="L255" s="240">
        <f t="shared" si="13"/>
        <v>113.75</v>
      </c>
      <c r="M255" s="240">
        <f t="shared" si="14"/>
        <v>0</v>
      </c>
      <c r="N255" s="258">
        <f t="shared" si="15"/>
        <v>1</v>
      </c>
    </row>
    <row r="256" spans="1:14" x14ac:dyDescent="0.2">
      <c r="A256" s="178" t="s">
        <v>513</v>
      </c>
      <c r="B256" s="179" t="s">
        <v>514</v>
      </c>
      <c r="C256" s="180" t="s">
        <v>513</v>
      </c>
      <c r="D256" s="179" t="s">
        <v>514</v>
      </c>
      <c r="E256" s="39" t="s">
        <v>515</v>
      </c>
      <c r="F256" s="181" t="s">
        <v>497</v>
      </c>
      <c r="G256" s="41">
        <v>31</v>
      </c>
      <c r="H256" s="149"/>
      <c r="I256" s="223">
        <v>34.11</v>
      </c>
      <c r="J256" s="240">
        <v>35.25</v>
      </c>
      <c r="K256" s="240">
        <f t="shared" si="12"/>
        <v>34.11</v>
      </c>
      <c r="L256" s="240">
        <f t="shared" si="13"/>
        <v>35.25</v>
      </c>
      <c r="M256" s="240">
        <f t="shared" si="14"/>
        <v>1.1400000000000006</v>
      </c>
      <c r="N256" s="258">
        <f t="shared" si="15"/>
        <v>1.0329999999999999</v>
      </c>
    </row>
    <row r="257" spans="1:14" x14ac:dyDescent="0.2">
      <c r="A257" s="178" t="s">
        <v>516</v>
      </c>
      <c r="B257" s="179" t="s">
        <v>517</v>
      </c>
      <c r="C257" s="180" t="s">
        <v>516</v>
      </c>
      <c r="D257" s="179" t="s">
        <v>517</v>
      </c>
      <c r="E257" s="39" t="s">
        <v>518</v>
      </c>
      <c r="F257" s="181" t="s">
        <v>497</v>
      </c>
      <c r="G257" s="41">
        <v>31</v>
      </c>
      <c r="H257" s="149"/>
      <c r="I257" s="223">
        <v>350.17</v>
      </c>
      <c r="J257" s="242">
        <v>350.16</v>
      </c>
      <c r="K257" s="242">
        <f t="shared" si="12"/>
        <v>350.17</v>
      </c>
      <c r="L257" s="242">
        <f t="shared" si="13"/>
        <v>350.16</v>
      </c>
      <c r="M257" s="242">
        <f t="shared" si="14"/>
        <v>-9.9999999999909051E-3</v>
      </c>
      <c r="N257" s="260">
        <f t="shared" si="15"/>
        <v>1</v>
      </c>
    </row>
    <row r="258" spans="1:14" x14ac:dyDescent="0.2">
      <c r="A258" s="178" t="s">
        <v>519</v>
      </c>
      <c r="B258" s="179" t="s">
        <v>520</v>
      </c>
      <c r="C258" s="180" t="s">
        <v>519</v>
      </c>
      <c r="D258" s="179" t="s">
        <v>520</v>
      </c>
      <c r="E258" s="39" t="s">
        <v>521</v>
      </c>
      <c r="F258" s="181" t="s">
        <v>497</v>
      </c>
      <c r="G258" s="41">
        <v>31</v>
      </c>
      <c r="H258" s="149"/>
      <c r="I258" s="223">
        <v>147.26</v>
      </c>
      <c r="J258" s="240">
        <v>147.27000000000001</v>
      </c>
      <c r="K258" s="240">
        <f t="shared" si="12"/>
        <v>147.26</v>
      </c>
      <c r="L258" s="240">
        <f t="shared" si="13"/>
        <v>147.27000000000001</v>
      </c>
      <c r="M258" s="240">
        <f t="shared" si="14"/>
        <v>1.0000000000019327E-2</v>
      </c>
      <c r="N258" s="258">
        <f t="shared" si="15"/>
        <v>1</v>
      </c>
    </row>
    <row r="259" spans="1:14" x14ac:dyDescent="0.2">
      <c r="A259" s="178" t="s">
        <v>522</v>
      </c>
      <c r="B259" s="179" t="s">
        <v>523</v>
      </c>
      <c r="C259" s="180" t="s">
        <v>522</v>
      </c>
      <c r="D259" s="179" t="s">
        <v>523</v>
      </c>
      <c r="E259" s="39" t="s">
        <v>524</v>
      </c>
      <c r="F259" s="181" t="s">
        <v>497</v>
      </c>
      <c r="G259" s="41">
        <v>31</v>
      </c>
      <c r="H259" s="149"/>
      <c r="I259" s="223">
        <v>188.07</v>
      </c>
      <c r="J259" s="234">
        <v>188.06</v>
      </c>
      <c r="K259" s="234">
        <f t="shared" si="12"/>
        <v>188.07</v>
      </c>
      <c r="L259" s="234">
        <f t="shared" si="13"/>
        <v>188.06</v>
      </c>
      <c r="M259" s="234">
        <f t="shared" si="14"/>
        <v>-9.9999999999909051E-3</v>
      </c>
      <c r="N259" s="252">
        <f t="shared" si="15"/>
        <v>1</v>
      </c>
    </row>
    <row r="260" spans="1:14" x14ac:dyDescent="0.2">
      <c r="A260" s="178" t="s">
        <v>525</v>
      </c>
      <c r="B260" s="179" t="s">
        <v>526</v>
      </c>
      <c r="C260" s="180" t="s">
        <v>525</v>
      </c>
      <c r="D260" s="179" t="s">
        <v>526</v>
      </c>
      <c r="E260" s="39" t="s">
        <v>527</v>
      </c>
      <c r="F260" s="181" t="s">
        <v>497</v>
      </c>
      <c r="G260" s="41">
        <v>31</v>
      </c>
      <c r="H260" s="149"/>
      <c r="I260" s="223">
        <v>37.200000000000003</v>
      </c>
      <c r="J260" s="234">
        <v>39.44</v>
      </c>
      <c r="K260" s="234">
        <f t="shared" si="12"/>
        <v>37.200000000000003</v>
      </c>
      <c r="L260" s="234">
        <f t="shared" si="13"/>
        <v>39.44</v>
      </c>
      <c r="M260" s="234">
        <f t="shared" si="14"/>
        <v>2.2399999999999949</v>
      </c>
      <c r="N260" s="252">
        <f t="shared" si="15"/>
        <v>1.06</v>
      </c>
    </row>
    <row r="261" spans="1:14" x14ac:dyDescent="0.2">
      <c r="A261" s="178" t="s">
        <v>528</v>
      </c>
      <c r="B261" s="179" t="s">
        <v>529</v>
      </c>
      <c r="C261" s="180" t="s">
        <v>528</v>
      </c>
      <c r="D261" s="179" t="s">
        <v>529</v>
      </c>
      <c r="E261" s="39" t="s">
        <v>530</v>
      </c>
      <c r="F261" s="181" t="s">
        <v>177</v>
      </c>
      <c r="G261" s="41">
        <v>31</v>
      </c>
      <c r="H261" s="149"/>
      <c r="I261" s="223">
        <v>5.4399999999999995</v>
      </c>
      <c r="J261" s="234">
        <v>5.44</v>
      </c>
      <c r="K261" s="234">
        <f t="shared" si="12"/>
        <v>5.4399999999999995</v>
      </c>
      <c r="L261" s="234">
        <f t="shared" si="13"/>
        <v>5.44</v>
      </c>
      <c r="M261" s="234">
        <f t="shared" si="14"/>
        <v>0</v>
      </c>
      <c r="N261" s="252">
        <f t="shared" si="15"/>
        <v>1</v>
      </c>
    </row>
    <row r="262" spans="1:14" x14ac:dyDescent="0.2">
      <c r="A262" s="182" t="s">
        <v>501</v>
      </c>
      <c r="B262" s="183" t="s">
        <v>502</v>
      </c>
      <c r="C262" s="184" t="s">
        <v>531</v>
      </c>
      <c r="D262" s="183" t="s">
        <v>1095</v>
      </c>
      <c r="E262" s="185" t="s">
        <v>1096</v>
      </c>
      <c r="F262" s="186" t="s">
        <v>497</v>
      </c>
      <c r="G262" s="187">
        <v>31</v>
      </c>
      <c r="H262" s="188"/>
      <c r="I262" s="223">
        <v>111.3</v>
      </c>
      <c r="J262" s="235">
        <v>111.3</v>
      </c>
      <c r="K262" s="235">
        <f t="shared" si="12"/>
        <v>0</v>
      </c>
      <c r="L262" s="235">
        <f t="shared" si="13"/>
        <v>0</v>
      </c>
      <c r="M262" s="235">
        <f t="shared" si="14"/>
        <v>0</v>
      </c>
      <c r="N262" s="253">
        <f t="shared" si="15"/>
        <v>0</v>
      </c>
    </row>
    <row r="263" spans="1:14" x14ac:dyDescent="0.2">
      <c r="A263" s="182" t="s">
        <v>504</v>
      </c>
      <c r="B263" s="183" t="s">
        <v>505</v>
      </c>
      <c r="C263" s="184" t="s">
        <v>531</v>
      </c>
      <c r="D263" s="183" t="s">
        <v>1095</v>
      </c>
      <c r="E263" s="185" t="s">
        <v>1097</v>
      </c>
      <c r="F263" s="186" t="s">
        <v>497</v>
      </c>
      <c r="G263" s="187">
        <v>31</v>
      </c>
      <c r="H263" s="188"/>
      <c r="I263" s="223">
        <v>22.68</v>
      </c>
      <c r="J263" s="235">
        <v>22.68</v>
      </c>
      <c r="K263" s="235">
        <f t="shared" si="12"/>
        <v>0</v>
      </c>
      <c r="L263" s="235">
        <f t="shared" si="13"/>
        <v>0</v>
      </c>
      <c r="M263" s="235">
        <f t="shared" si="14"/>
        <v>0</v>
      </c>
      <c r="N263" s="253">
        <f t="shared" si="15"/>
        <v>0</v>
      </c>
    </row>
    <row r="264" spans="1:14" x14ac:dyDescent="0.2">
      <c r="A264" s="182" t="s">
        <v>507</v>
      </c>
      <c r="B264" s="183" t="s">
        <v>508</v>
      </c>
      <c r="C264" s="184" t="s">
        <v>531</v>
      </c>
      <c r="D264" s="183" t="s">
        <v>1095</v>
      </c>
      <c r="E264" s="185" t="s">
        <v>1098</v>
      </c>
      <c r="F264" s="186" t="s">
        <v>497</v>
      </c>
      <c r="G264" s="187">
        <v>31</v>
      </c>
      <c r="H264" s="188"/>
      <c r="I264" s="223">
        <v>17.73</v>
      </c>
      <c r="J264" s="235">
        <v>17.72</v>
      </c>
      <c r="K264" s="235">
        <f t="shared" si="12"/>
        <v>0</v>
      </c>
      <c r="L264" s="235">
        <f t="shared" si="13"/>
        <v>0</v>
      </c>
      <c r="M264" s="235">
        <f t="shared" si="14"/>
        <v>0</v>
      </c>
      <c r="N264" s="253">
        <f t="shared" si="15"/>
        <v>0</v>
      </c>
    </row>
    <row r="265" spans="1:14" x14ac:dyDescent="0.2">
      <c r="A265" s="182" t="s">
        <v>513</v>
      </c>
      <c r="B265" s="183" t="s">
        <v>514</v>
      </c>
      <c r="C265" s="184" t="s">
        <v>531</v>
      </c>
      <c r="D265" s="183" t="s">
        <v>1095</v>
      </c>
      <c r="E265" s="185" t="s">
        <v>1099</v>
      </c>
      <c r="F265" s="186" t="s">
        <v>497</v>
      </c>
      <c r="G265" s="187">
        <v>31</v>
      </c>
      <c r="H265" s="188"/>
      <c r="I265" s="223">
        <v>14.99</v>
      </c>
      <c r="J265" s="235">
        <v>15.49</v>
      </c>
      <c r="K265" s="235">
        <f t="shared" si="12"/>
        <v>0</v>
      </c>
      <c r="L265" s="235">
        <f t="shared" si="13"/>
        <v>0</v>
      </c>
      <c r="M265" s="235">
        <f t="shared" si="14"/>
        <v>0</v>
      </c>
      <c r="N265" s="253">
        <f t="shared" si="15"/>
        <v>0</v>
      </c>
    </row>
    <row r="266" spans="1:14" x14ac:dyDescent="0.2">
      <c r="A266" s="182" t="s">
        <v>516</v>
      </c>
      <c r="B266" s="183" t="s">
        <v>517</v>
      </c>
      <c r="C266" s="184" t="s">
        <v>531</v>
      </c>
      <c r="D266" s="183" t="s">
        <v>1095</v>
      </c>
      <c r="E266" s="185" t="s">
        <v>1100</v>
      </c>
      <c r="F266" s="186" t="s">
        <v>497</v>
      </c>
      <c r="G266" s="187">
        <v>31</v>
      </c>
      <c r="H266" s="188"/>
      <c r="I266" s="223">
        <v>76.2</v>
      </c>
      <c r="J266" s="235">
        <v>76.19</v>
      </c>
      <c r="K266" s="235">
        <f t="shared" si="12"/>
        <v>0</v>
      </c>
      <c r="L266" s="235">
        <f t="shared" si="13"/>
        <v>0</v>
      </c>
      <c r="M266" s="235">
        <f t="shared" si="14"/>
        <v>0</v>
      </c>
      <c r="N266" s="253">
        <f t="shared" si="15"/>
        <v>0</v>
      </c>
    </row>
    <row r="267" spans="1:14" x14ac:dyDescent="0.2">
      <c r="A267" s="50" t="s">
        <v>531</v>
      </c>
      <c r="B267" s="51" t="s">
        <v>532</v>
      </c>
      <c r="C267" s="191" t="s">
        <v>531</v>
      </c>
      <c r="D267" s="51" t="s">
        <v>532</v>
      </c>
      <c r="E267" s="54" t="s">
        <v>533</v>
      </c>
      <c r="F267" s="192" t="s">
        <v>497</v>
      </c>
      <c r="G267" s="56">
        <v>31</v>
      </c>
      <c r="H267" s="149"/>
      <c r="I267" s="225">
        <v>0</v>
      </c>
      <c r="J267" s="237">
        <v>0</v>
      </c>
      <c r="K267" s="237">
        <f t="shared" si="12"/>
        <v>242.89999999999998</v>
      </c>
      <c r="L267" s="237">
        <f t="shared" si="13"/>
        <v>243.38</v>
      </c>
      <c r="M267" s="237">
        <f t="shared" si="14"/>
        <v>0.48000000000001819</v>
      </c>
      <c r="N267" s="255">
        <f t="shared" si="15"/>
        <v>1.002</v>
      </c>
    </row>
    <row r="268" spans="1:14" x14ac:dyDescent="0.2">
      <c r="A268" s="182" t="s">
        <v>491</v>
      </c>
      <c r="B268" s="183" t="s">
        <v>492</v>
      </c>
      <c r="C268" s="184" t="s">
        <v>534</v>
      </c>
      <c r="D268" s="183" t="s">
        <v>1101</v>
      </c>
      <c r="E268" s="185" t="s">
        <v>1102</v>
      </c>
      <c r="F268" s="186" t="s">
        <v>177</v>
      </c>
      <c r="G268" s="187">
        <v>31</v>
      </c>
      <c r="H268" s="188"/>
      <c r="I268" s="223">
        <v>55.49</v>
      </c>
      <c r="J268" s="235">
        <v>64.819999999999993</v>
      </c>
      <c r="K268" s="235">
        <f t="shared" si="12"/>
        <v>0</v>
      </c>
      <c r="L268" s="235">
        <f t="shared" si="13"/>
        <v>0</v>
      </c>
      <c r="M268" s="235">
        <f t="shared" si="14"/>
        <v>0</v>
      </c>
      <c r="N268" s="253">
        <f t="shared" si="15"/>
        <v>0</v>
      </c>
    </row>
    <row r="269" spans="1:14" x14ac:dyDescent="0.2">
      <c r="A269" s="182" t="s">
        <v>494</v>
      </c>
      <c r="B269" s="183" t="s">
        <v>495</v>
      </c>
      <c r="C269" s="184" t="s">
        <v>534</v>
      </c>
      <c r="D269" s="183" t="s">
        <v>1101</v>
      </c>
      <c r="E269" s="185" t="s">
        <v>1103</v>
      </c>
      <c r="F269" s="186" t="s">
        <v>497</v>
      </c>
      <c r="G269" s="187">
        <v>31</v>
      </c>
      <c r="H269" s="188"/>
      <c r="I269" s="223">
        <v>42.78</v>
      </c>
      <c r="J269" s="235">
        <v>42.78</v>
      </c>
      <c r="K269" s="235">
        <f t="shared" si="12"/>
        <v>0</v>
      </c>
      <c r="L269" s="235">
        <f t="shared" si="13"/>
        <v>0</v>
      </c>
      <c r="M269" s="235">
        <f t="shared" si="14"/>
        <v>0</v>
      </c>
      <c r="N269" s="253">
        <f t="shared" si="15"/>
        <v>0</v>
      </c>
    </row>
    <row r="270" spans="1:14" x14ac:dyDescent="0.2">
      <c r="A270" s="182" t="s">
        <v>501</v>
      </c>
      <c r="B270" s="183" t="s">
        <v>502</v>
      </c>
      <c r="C270" s="184" t="s">
        <v>534</v>
      </c>
      <c r="D270" s="183" t="s">
        <v>1101</v>
      </c>
      <c r="E270" s="185" t="s">
        <v>1104</v>
      </c>
      <c r="F270" s="186" t="s">
        <v>497</v>
      </c>
      <c r="G270" s="187">
        <v>31</v>
      </c>
      <c r="H270" s="188"/>
      <c r="I270" s="223">
        <v>243.4</v>
      </c>
      <c r="J270" s="235">
        <v>243.37</v>
      </c>
      <c r="K270" s="235">
        <f t="shared" si="12"/>
        <v>0</v>
      </c>
      <c r="L270" s="235">
        <f t="shared" si="13"/>
        <v>0</v>
      </c>
      <c r="M270" s="235">
        <f t="shared" si="14"/>
        <v>0</v>
      </c>
      <c r="N270" s="253">
        <f t="shared" si="15"/>
        <v>0</v>
      </c>
    </row>
    <row r="271" spans="1:14" x14ac:dyDescent="0.2">
      <c r="A271" s="182" t="s">
        <v>504</v>
      </c>
      <c r="B271" s="183" t="s">
        <v>505</v>
      </c>
      <c r="C271" s="184" t="s">
        <v>534</v>
      </c>
      <c r="D271" s="183" t="s">
        <v>1101</v>
      </c>
      <c r="E271" s="185" t="s">
        <v>1105</v>
      </c>
      <c r="F271" s="186" t="s">
        <v>497</v>
      </c>
      <c r="G271" s="187">
        <v>31</v>
      </c>
      <c r="H271" s="188"/>
      <c r="I271" s="223">
        <v>37.590000000000003</v>
      </c>
      <c r="J271" s="235">
        <v>37.590000000000003</v>
      </c>
      <c r="K271" s="235">
        <f t="shared" si="12"/>
        <v>0</v>
      </c>
      <c r="L271" s="235">
        <f t="shared" si="13"/>
        <v>0</v>
      </c>
      <c r="M271" s="235">
        <f t="shared" si="14"/>
        <v>0</v>
      </c>
      <c r="N271" s="253">
        <f t="shared" si="15"/>
        <v>0</v>
      </c>
    </row>
    <row r="272" spans="1:14" x14ac:dyDescent="0.2">
      <c r="A272" s="182" t="s">
        <v>507</v>
      </c>
      <c r="B272" s="183" t="s">
        <v>508</v>
      </c>
      <c r="C272" s="184" t="s">
        <v>534</v>
      </c>
      <c r="D272" s="183" t="s">
        <v>1101</v>
      </c>
      <c r="E272" s="185" t="s">
        <v>1106</v>
      </c>
      <c r="F272" s="186" t="s">
        <v>497</v>
      </c>
      <c r="G272" s="187">
        <v>31</v>
      </c>
      <c r="H272" s="188"/>
      <c r="I272" s="223">
        <v>28.65</v>
      </c>
      <c r="J272" s="235">
        <v>28.65</v>
      </c>
      <c r="K272" s="235">
        <f t="shared" si="12"/>
        <v>0</v>
      </c>
      <c r="L272" s="235">
        <f t="shared" si="13"/>
        <v>0</v>
      </c>
      <c r="M272" s="235">
        <f t="shared" si="14"/>
        <v>0</v>
      </c>
      <c r="N272" s="253">
        <f t="shared" si="15"/>
        <v>0</v>
      </c>
    </row>
    <row r="273" spans="1:14" x14ac:dyDescent="0.2">
      <c r="A273" s="182" t="s">
        <v>510</v>
      </c>
      <c r="B273" s="183" t="s">
        <v>511</v>
      </c>
      <c r="C273" s="184" t="s">
        <v>534</v>
      </c>
      <c r="D273" s="183" t="s">
        <v>1101</v>
      </c>
      <c r="E273" s="185" t="s">
        <v>1107</v>
      </c>
      <c r="F273" s="186" t="s">
        <v>497</v>
      </c>
      <c r="G273" s="205">
        <v>31</v>
      </c>
      <c r="H273" s="206"/>
      <c r="I273" s="223">
        <v>60.77</v>
      </c>
      <c r="J273" s="235">
        <v>60.77</v>
      </c>
      <c r="K273" s="235">
        <f t="shared" si="12"/>
        <v>0</v>
      </c>
      <c r="L273" s="235">
        <f t="shared" si="13"/>
        <v>0</v>
      </c>
      <c r="M273" s="235">
        <f t="shared" si="14"/>
        <v>0</v>
      </c>
      <c r="N273" s="253">
        <f t="shared" si="15"/>
        <v>0</v>
      </c>
    </row>
    <row r="274" spans="1:14" x14ac:dyDescent="0.2">
      <c r="A274" s="182" t="s">
        <v>513</v>
      </c>
      <c r="B274" s="183" t="s">
        <v>514</v>
      </c>
      <c r="C274" s="184" t="s">
        <v>534</v>
      </c>
      <c r="D274" s="183" t="s">
        <v>1101</v>
      </c>
      <c r="E274" s="185" t="s">
        <v>1108</v>
      </c>
      <c r="F274" s="186" t="s">
        <v>497</v>
      </c>
      <c r="G274" s="205">
        <v>31</v>
      </c>
      <c r="H274" s="206"/>
      <c r="I274" s="223">
        <v>31.84</v>
      </c>
      <c r="J274" s="235">
        <v>32.909999999999997</v>
      </c>
      <c r="K274" s="235">
        <f t="shared" ref="K274:K337" si="16">IF($A274=$C274,SUMIF($C$17:$C$482,$A274,I$17:I$482),0)</f>
        <v>0</v>
      </c>
      <c r="L274" s="235">
        <f t="shared" ref="L274:L337" si="17">IF($A274=$C274,SUMIF($C$17:$C$482,$A274,J$17:J$482),0)</f>
        <v>0</v>
      </c>
      <c r="M274" s="235">
        <f t="shared" ref="M274:M337" si="18">L274-K274</f>
        <v>0</v>
      </c>
      <c r="N274" s="253">
        <f t="shared" ref="N274:N337" si="19">IF(K274&gt;0,ROUND(L274/K274,3),0)</f>
        <v>0</v>
      </c>
    </row>
    <row r="275" spans="1:14" x14ac:dyDescent="0.2">
      <c r="A275" s="182" t="s">
        <v>516</v>
      </c>
      <c r="B275" s="183" t="s">
        <v>517</v>
      </c>
      <c r="C275" s="184" t="s">
        <v>534</v>
      </c>
      <c r="D275" s="183" t="s">
        <v>1101</v>
      </c>
      <c r="E275" s="185" t="s">
        <v>1109</v>
      </c>
      <c r="F275" s="186" t="s">
        <v>497</v>
      </c>
      <c r="G275" s="187">
        <v>31</v>
      </c>
      <c r="H275" s="188"/>
      <c r="I275" s="223">
        <v>207.99</v>
      </c>
      <c r="J275" s="235">
        <v>208.01</v>
      </c>
      <c r="K275" s="235">
        <f t="shared" si="16"/>
        <v>0</v>
      </c>
      <c r="L275" s="235">
        <f t="shared" si="17"/>
        <v>0</v>
      </c>
      <c r="M275" s="235">
        <f t="shared" si="18"/>
        <v>0</v>
      </c>
      <c r="N275" s="253">
        <f t="shared" si="19"/>
        <v>0</v>
      </c>
    </row>
    <row r="276" spans="1:14" x14ac:dyDescent="0.2">
      <c r="A276" s="182" t="s">
        <v>519</v>
      </c>
      <c r="B276" s="183" t="s">
        <v>520</v>
      </c>
      <c r="C276" s="184" t="s">
        <v>534</v>
      </c>
      <c r="D276" s="183" t="s">
        <v>1101</v>
      </c>
      <c r="E276" s="185" t="s">
        <v>1110</v>
      </c>
      <c r="F276" s="186" t="s">
        <v>497</v>
      </c>
      <c r="G276" s="187">
        <v>31</v>
      </c>
      <c r="H276" s="188"/>
      <c r="I276" s="223">
        <v>80.599999999999994</v>
      </c>
      <c r="J276" s="235">
        <v>80.59</v>
      </c>
      <c r="K276" s="235">
        <f t="shared" si="16"/>
        <v>0</v>
      </c>
      <c r="L276" s="235">
        <f t="shared" si="17"/>
        <v>0</v>
      </c>
      <c r="M276" s="235">
        <f t="shared" si="18"/>
        <v>0</v>
      </c>
      <c r="N276" s="253">
        <f t="shared" si="19"/>
        <v>0</v>
      </c>
    </row>
    <row r="277" spans="1:14" x14ac:dyDescent="0.2">
      <c r="A277" s="182" t="s">
        <v>522</v>
      </c>
      <c r="B277" s="183" t="s">
        <v>523</v>
      </c>
      <c r="C277" s="184" t="s">
        <v>534</v>
      </c>
      <c r="D277" s="183" t="s">
        <v>1101</v>
      </c>
      <c r="E277" s="185" t="s">
        <v>1111</v>
      </c>
      <c r="F277" s="186" t="s">
        <v>497</v>
      </c>
      <c r="G277" s="187">
        <v>31</v>
      </c>
      <c r="H277" s="188"/>
      <c r="I277" s="223">
        <v>72.19</v>
      </c>
      <c r="J277" s="235">
        <v>72.2</v>
      </c>
      <c r="K277" s="235">
        <f t="shared" si="16"/>
        <v>0</v>
      </c>
      <c r="L277" s="235">
        <f t="shared" si="17"/>
        <v>0</v>
      </c>
      <c r="M277" s="235">
        <f t="shared" si="18"/>
        <v>0</v>
      </c>
      <c r="N277" s="253">
        <f t="shared" si="19"/>
        <v>0</v>
      </c>
    </row>
    <row r="278" spans="1:14" x14ac:dyDescent="0.2">
      <c r="A278" s="182" t="s">
        <v>525</v>
      </c>
      <c r="B278" s="183" t="s">
        <v>526</v>
      </c>
      <c r="C278" s="184" t="s">
        <v>534</v>
      </c>
      <c r="D278" s="183" t="s">
        <v>1101</v>
      </c>
      <c r="E278" s="185" t="s">
        <v>1112</v>
      </c>
      <c r="F278" s="186" t="s">
        <v>497</v>
      </c>
      <c r="G278" s="187">
        <v>31</v>
      </c>
      <c r="H278" s="188"/>
      <c r="I278" s="223">
        <v>18.84</v>
      </c>
      <c r="J278" s="235">
        <v>19.97</v>
      </c>
      <c r="K278" s="235">
        <f t="shared" si="16"/>
        <v>0</v>
      </c>
      <c r="L278" s="235">
        <f t="shared" si="17"/>
        <v>0</v>
      </c>
      <c r="M278" s="235">
        <f t="shared" si="18"/>
        <v>0</v>
      </c>
      <c r="N278" s="253">
        <f t="shared" si="19"/>
        <v>0</v>
      </c>
    </row>
    <row r="279" spans="1:14" x14ac:dyDescent="0.2">
      <c r="A279" s="42" t="s">
        <v>534</v>
      </c>
      <c r="B279" s="43" t="s">
        <v>535</v>
      </c>
      <c r="C279" s="189" t="s">
        <v>534</v>
      </c>
      <c r="D279" s="43" t="s">
        <v>535</v>
      </c>
      <c r="E279" s="46" t="s">
        <v>536</v>
      </c>
      <c r="F279" s="190" t="s">
        <v>497</v>
      </c>
      <c r="G279" s="48">
        <v>31</v>
      </c>
      <c r="H279" s="149"/>
      <c r="I279" s="224">
        <v>0</v>
      </c>
      <c r="J279" s="236">
        <v>0</v>
      </c>
      <c r="K279" s="236">
        <f t="shared" si="16"/>
        <v>880.14</v>
      </c>
      <c r="L279" s="236">
        <f t="shared" si="17"/>
        <v>891.66000000000008</v>
      </c>
      <c r="M279" s="236">
        <f t="shared" si="18"/>
        <v>11.520000000000095</v>
      </c>
      <c r="N279" s="254">
        <f t="shared" si="19"/>
        <v>1.0129999999999999</v>
      </c>
    </row>
    <row r="280" spans="1:14" x14ac:dyDescent="0.2">
      <c r="A280" s="178" t="s">
        <v>537</v>
      </c>
      <c r="B280" s="179" t="s">
        <v>538</v>
      </c>
      <c r="C280" s="180" t="s">
        <v>537</v>
      </c>
      <c r="D280" s="179" t="s">
        <v>538</v>
      </c>
      <c r="E280" s="39" t="s">
        <v>539</v>
      </c>
      <c r="F280" s="181" t="s">
        <v>471</v>
      </c>
      <c r="G280" s="41">
        <v>32</v>
      </c>
      <c r="H280" s="149"/>
      <c r="I280" s="223">
        <v>179.31</v>
      </c>
      <c r="J280" s="234">
        <v>179.29</v>
      </c>
      <c r="K280" s="234">
        <f t="shared" si="16"/>
        <v>179.31</v>
      </c>
      <c r="L280" s="234">
        <f t="shared" si="17"/>
        <v>179.29</v>
      </c>
      <c r="M280" s="234">
        <f t="shared" si="18"/>
        <v>-2.0000000000010232E-2</v>
      </c>
      <c r="N280" s="252">
        <f t="shared" si="19"/>
        <v>1</v>
      </c>
    </row>
    <row r="281" spans="1:14" x14ac:dyDescent="0.2">
      <c r="A281" s="178" t="s">
        <v>540</v>
      </c>
      <c r="B281" s="179" t="s">
        <v>541</v>
      </c>
      <c r="C281" s="180" t="s">
        <v>540</v>
      </c>
      <c r="D281" s="179" t="s">
        <v>541</v>
      </c>
      <c r="E281" s="39" t="s">
        <v>542</v>
      </c>
      <c r="F281" s="181" t="s">
        <v>471</v>
      </c>
      <c r="G281" s="41">
        <v>32</v>
      </c>
      <c r="H281" s="149"/>
      <c r="I281" s="223">
        <v>115.81</v>
      </c>
      <c r="J281" s="234">
        <v>115.8</v>
      </c>
      <c r="K281" s="234">
        <f t="shared" si="16"/>
        <v>115.81</v>
      </c>
      <c r="L281" s="234">
        <f t="shared" si="17"/>
        <v>115.8</v>
      </c>
      <c r="M281" s="234">
        <f t="shared" si="18"/>
        <v>-1.0000000000005116E-2</v>
      </c>
      <c r="N281" s="252">
        <f t="shared" si="19"/>
        <v>1</v>
      </c>
    </row>
    <row r="282" spans="1:14" x14ac:dyDescent="0.2">
      <c r="A282" s="178" t="s">
        <v>543</v>
      </c>
      <c r="B282" s="179" t="s">
        <v>544</v>
      </c>
      <c r="C282" s="180" t="s">
        <v>543</v>
      </c>
      <c r="D282" s="179" t="s">
        <v>544</v>
      </c>
      <c r="E282" s="39" t="s">
        <v>545</v>
      </c>
      <c r="F282" s="181" t="s">
        <v>471</v>
      </c>
      <c r="G282" s="41">
        <v>32</v>
      </c>
      <c r="H282" s="149"/>
      <c r="I282" s="223">
        <v>185</v>
      </c>
      <c r="J282" s="234">
        <v>185</v>
      </c>
      <c r="K282" s="234">
        <f t="shared" si="16"/>
        <v>185</v>
      </c>
      <c r="L282" s="234">
        <f t="shared" si="17"/>
        <v>185</v>
      </c>
      <c r="M282" s="234">
        <f t="shared" si="18"/>
        <v>0</v>
      </c>
      <c r="N282" s="252">
        <f t="shared" si="19"/>
        <v>1</v>
      </c>
    </row>
    <row r="283" spans="1:14" x14ac:dyDescent="0.2">
      <c r="A283" s="178" t="s">
        <v>546</v>
      </c>
      <c r="B283" s="179" t="s">
        <v>547</v>
      </c>
      <c r="C283" s="180" t="s">
        <v>546</v>
      </c>
      <c r="D283" s="179" t="s">
        <v>547</v>
      </c>
      <c r="E283" s="39" t="s">
        <v>548</v>
      </c>
      <c r="F283" s="181" t="s">
        <v>471</v>
      </c>
      <c r="G283" s="41">
        <v>32</v>
      </c>
      <c r="H283" s="207"/>
      <c r="I283" s="223">
        <v>156.6</v>
      </c>
      <c r="J283" s="234">
        <v>156.61000000000001</v>
      </c>
      <c r="K283" s="234">
        <f t="shared" si="16"/>
        <v>156.6</v>
      </c>
      <c r="L283" s="234">
        <f t="shared" si="17"/>
        <v>156.61000000000001</v>
      </c>
      <c r="M283" s="234">
        <f t="shared" si="18"/>
        <v>1.0000000000019327E-2</v>
      </c>
      <c r="N283" s="252">
        <f t="shared" si="19"/>
        <v>1</v>
      </c>
    </row>
    <row r="284" spans="1:14" x14ac:dyDescent="0.2">
      <c r="A284" s="178" t="s">
        <v>549</v>
      </c>
      <c r="B284" s="179" t="s">
        <v>550</v>
      </c>
      <c r="C284" s="180" t="s">
        <v>549</v>
      </c>
      <c r="D284" s="179" t="s">
        <v>550</v>
      </c>
      <c r="E284" s="39" t="s">
        <v>551</v>
      </c>
      <c r="F284" s="181" t="s">
        <v>471</v>
      </c>
      <c r="G284" s="41">
        <v>32</v>
      </c>
      <c r="H284" s="207"/>
      <c r="I284" s="223">
        <v>67</v>
      </c>
      <c r="J284" s="234">
        <v>70.459999999999994</v>
      </c>
      <c r="K284" s="234">
        <f t="shared" si="16"/>
        <v>67</v>
      </c>
      <c r="L284" s="234">
        <f t="shared" si="17"/>
        <v>70.459999999999994</v>
      </c>
      <c r="M284" s="234">
        <f t="shared" si="18"/>
        <v>3.4599999999999937</v>
      </c>
      <c r="N284" s="252">
        <f t="shared" si="19"/>
        <v>1.052</v>
      </c>
    </row>
    <row r="285" spans="1:14" x14ac:dyDescent="0.2">
      <c r="A285" s="182" t="s">
        <v>537</v>
      </c>
      <c r="B285" s="183" t="s">
        <v>538</v>
      </c>
      <c r="C285" s="184" t="s">
        <v>552</v>
      </c>
      <c r="D285" s="183" t="s">
        <v>1113</v>
      </c>
      <c r="E285" s="185" t="s">
        <v>1114</v>
      </c>
      <c r="F285" s="186" t="s">
        <v>471</v>
      </c>
      <c r="G285" s="187">
        <v>32</v>
      </c>
      <c r="H285" s="188"/>
      <c r="I285" s="223">
        <v>227.53</v>
      </c>
      <c r="J285" s="235">
        <v>227.55</v>
      </c>
      <c r="K285" s="235">
        <f t="shared" si="16"/>
        <v>0</v>
      </c>
      <c r="L285" s="235">
        <f t="shared" si="17"/>
        <v>0</v>
      </c>
      <c r="M285" s="235">
        <f t="shared" si="18"/>
        <v>0</v>
      </c>
      <c r="N285" s="253">
        <f t="shared" si="19"/>
        <v>0</v>
      </c>
    </row>
    <row r="286" spans="1:14" x14ac:dyDescent="0.2">
      <c r="A286" s="182" t="s">
        <v>540</v>
      </c>
      <c r="B286" s="183" t="s">
        <v>541</v>
      </c>
      <c r="C286" s="184" t="s">
        <v>552</v>
      </c>
      <c r="D286" s="183" t="s">
        <v>1113</v>
      </c>
      <c r="E286" s="185" t="s">
        <v>1115</v>
      </c>
      <c r="F286" s="186" t="s">
        <v>471</v>
      </c>
      <c r="G286" s="187">
        <v>32</v>
      </c>
      <c r="H286" s="188"/>
      <c r="I286" s="223">
        <v>122.61</v>
      </c>
      <c r="J286" s="235">
        <v>122.62</v>
      </c>
      <c r="K286" s="235">
        <f t="shared" si="16"/>
        <v>0</v>
      </c>
      <c r="L286" s="235">
        <f t="shared" si="17"/>
        <v>0</v>
      </c>
      <c r="M286" s="235">
        <f t="shared" si="18"/>
        <v>0</v>
      </c>
      <c r="N286" s="253">
        <f t="shared" si="19"/>
        <v>0</v>
      </c>
    </row>
    <row r="287" spans="1:14" x14ac:dyDescent="0.2">
      <c r="A287" s="182" t="s">
        <v>543</v>
      </c>
      <c r="B287" s="183" t="s">
        <v>544</v>
      </c>
      <c r="C287" s="184" t="s">
        <v>552</v>
      </c>
      <c r="D287" s="183" t="s">
        <v>1113</v>
      </c>
      <c r="E287" s="185" t="s">
        <v>1116</v>
      </c>
      <c r="F287" s="186" t="s">
        <v>471</v>
      </c>
      <c r="G287" s="187">
        <v>32</v>
      </c>
      <c r="H287" s="188"/>
      <c r="I287" s="223">
        <v>218.14</v>
      </c>
      <c r="J287" s="235">
        <v>218.14</v>
      </c>
      <c r="K287" s="235">
        <f t="shared" si="16"/>
        <v>0</v>
      </c>
      <c r="L287" s="235">
        <f t="shared" si="17"/>
        <v>0</v>
      </c>
      <c r="M287" s="235">
        <f t="shared" si="18"/>
        <v>0</v>
      </c>
      <c r="N287" s="253">
        <f t="shared" si="19"/>
        <v>0</v>
      </c>
    </row>
    <row r="288" spans="1:14" x14ac:dyDescent="0.2">
      <c r="A288" s="182" t="s">
        <v>546</v>
      </c>
      <c r="B288" s="183" t="s">
        <v>547</v>
      </c>
      <c r="C288" s="184" t="s">
        <v>552</v>
      </c>
      <c r="D288" s="183" t="s">
        <v>1113</v>
      </c>
      <c r="E288" s="185" t="s">
        <v>1117</v>
      </c>
      <c r="F288" s="186" t="s">
        <v>471</v>
      </c>
      <c r="G288" s="187">
        <v>32</v>
      </c>
      <c r="H288" s="188"/>
      <c r="I288" s="223">
        <v>122.01</v>
      </c>
      <c r="J288" s="235">
        <v>122</v>
      </c>
      <c r="K288" s="235">
        <f t="shared" si="16"/>
        <v>0</v>
      </c>
      <c r="L288" s="235">
        <f t="shared" si="17"/>
        <v>0</v>
      </c>
      <c r="M288" s="235">
        <f t="shared" si="18"/>
        <v>0</v>
      </c>
      <c r="N288" s="253">
        <f t="shared" si="19"/>
        <v>0</v>
      </c>
    </row>
    <row r="289" spans="1:14" x14ac:dyDescent="0.2">
      <c r="A289" s="182" t="s">
        <v>549</v>
      </c>
      <c r="B289" s="183" t="s">
        <v>550</v>
      </c>
      <c r="C289" s="184" t="s">
        <v>552</v>
      </c>
      <c r="D289" s="183" t="s">
        <v>1113</v>
      </c>
      <c r="E289" s="185" t="s">
        <v>1118</v>
      </c>
      <c r="F289" s="186" t="s">
        <v>471</v>
      </c>
      <c r="G289" s="187">
        <v>32</v>
      </c>
      <c r="H289" s="188"/>
      <c r="I289" s="223">
        <v>63.68</v>
      </c>
      <c r="J289" s="235">
        <v>66.97</v>
      </c>
      <c r="K289" s="235">
        <f t="shared" si="16"/>
        <v>0</v>
      </c>
      <c r="L289" s="235">
        <f t="shared" si="17"/>
        <v>0</v>
      </c>
      <c r="M289" s="235">
        <f t="shared" si="18"/>
        <v>0</v>
      </c>
      <c r="N289" s="253">
        <f t="shared" si="19"/>
        <v>0</v>
      </c>
    </row>
    <row r="290" spans="1:14" x14ac:dyDescent="0.2">
      <c r="A290" s="42" t="s">
        <v>552</v>
      </c>
      <c r="B290" s="43" t="s">
        <v>553</v>
      </c>
      <c r="C290" s="189" t="s">
        <v>552</v>
      </c>
      <c r="D290" s="43" t="s">
        <v>553</v>
      </c>
      <c r="E290" s="46" t="s">
        <v>554</v>
      </c>
      <c r="F290" s="190" t="s">
        <v>471</v>
      </c>
      <c r="G290" s="48">
        <v>32</v>
      </c>
      <c r="H290" s="149"/>
      <c r="I290" s="224">
        <v>0</v>
      </c>
      <c r="J290" s="236">
        <v>0</v>
      </c>
      <c r="K290" s="236">
        <f t="shared" si="16"/>
        <v>753.96999999999991</v>
      </c>
      <c r="L290" s="236">
        <f t="shared" si="17"/>
        <v>757.28</v>
      </c>
      <c r="M290" s="236">
        <f t="shared" si="18"/>
        <v>3.3100000000000591</v>
      </c>
      <c r="N290" s="254">
        <f t="shared" si="19"/>
        <v>1.004</v>
      </c>
    </row>
    <row r="291" spans="1:14" x14ac:dyDescent="0.2">
      <c r="A291" s="178" t="s">
        <v>555</v>
      </c>
      <c r="B291" s="179" t="s">
        <v>556</v>
      </c>
      <c r="C291" s="180" t="s">
        <v>555</v>
      </c>
      <c r="D291" s="179" t="s">
        <v>556</v>
      </c>
      <c r="E291" s="39" t="s">
        <v>557</v>
      </c>
      <c r="F291" s="181" t="s">
        <v>74</v>
      </c>
      <c r="G291" s="41">
        <v>33</v>
      </c>
      <c r="H291" s="149"/>
      <c r="I291" s="223">
        <v>166.21</v>
      </c>
      <c r="J291" s="234">
        <v>166.2</v>
      </c>
      <c r="K291" s="234">
        <f t="shared" si="16"/>
        <v>166.21</v>
      </c>
      <c r="L291" s="234">
        <f t="shared" si="17"/>
        <v>166.2</v>
      </c>
      <c r="M291" s="234">
        <f t="shared" si="18"/>
        <v>-1.0000000000019327E-2</v>
      </c>
      <c r="N291" s="252">
        <f t="shared" si="19"/>
        <v>1</v>
      </c>
    </row>
    <row r="292" spans="1:14" x14ac:dyDescent="0.2">
      <c r="A292" s="178" t="s">
        <v>558</v>
      </c>
      <c r="B292" s="179" t="s">
        <v>559</v>
      </c>
      <c r="C292" s="180" t="s">
        <v>558</v>
      </c>
      <c r="D292" s="179" t="s">
        <v>559</v>
      </c>
      <c r="E292" s="39" t="s">
        <v>560</v>
      </c>
      <c r="F292" s="181" t="s">
        <v>74</v>
      </c>
      <c r="G292" s="41">
        <v>33</v>
      </c>
      <c r="H292" s="149"/>
      <c r="I292" s="223">
        <v>64.72</v>
      </c>
      <c r="J292" s="234">
        <v>75.7</v>
      </c>
      <c r="K292" s="234">
        <f t="shared" si="16"/>
        <v>64.72</v>
      </c>
      <c r="L292" s="234">
        <f t="shared" si="17"/>
        <v>75.7</v>
      </c>
      <c r="M292" s="234">
        <f t="shared" si="18"/>
        <v>10.980000000000004</v>
      </c>
      <c r="N292" s="252">
        <f t="shared" si="19"/>
        <v>1.17</v>
      </c>
    </row>
    <row r="293" spans="1:14" x14ac:dyDescent="0.2">
      <c r="A293" s="178" t="s">
        <v>561</v>
      </c>
      <c r="B293" s="179" t="s">
        <v>562</v>
      </c>
      <c r="C293" s="180" t="s">
        <v>561</v>
      </c>
      <c r="D293" s="179" t="s">
        <v>562</v>
      </c>
      <c r="E293" s="39" t="s">
        <v>563</v>
      </c>
      <c r="F293" s="181" t="s">
        <v>74</v>
      </c>
      <c r="G293" s="74">
        <v>33</v>
      </c>
      <c r="H293" s="149"/>
      <c r="I293" s="223">
        <v>75.010000000000005</v>
      </c>
      <c r="J293" s="234">
        <v>77.91</v>
      </c>
      <c r="K293" s="234">
        <f t="shared" si="16"/>
        <v>75.010000000000005</v>
      </c>
      <c r="L293" s="234">
        <f t="shared" si="17"/>
        <v>77.91</v>
      </c>
      <c r="M293" s="234">
        <f t="shared" si="18"/>
        <v>2.8999999999999915</v>
      </c>
      <c r="N293" s="252">
        <f t="shared" si="19"/>
        <v>1.0389999999999999</v>
      </c>
    </row>
    <row r="294" spans="1:14" x14ac:dyDescent="0.2">
      <c r="A294" s="178" t="s">
        <v>564</v>
      </c>
      <c r="B294" s="179" t="s">
        <v>565</v>
      </c>
      <c r="C294" s="180" t="s">
        <v>564</v>
      </c>
      <c r="D294" s="179" t="s">
        <v>565</v>
      </c>
      <c r="E294" s="39" t="s">
        <v>566</v>
      </c>
      <c r="F294" s="181" t="s">
        <v>74</v>
      </c>
      <c r="G294" s="41">
        <v>33</v>
      </c>
      <c r="H294" s="149"/>
      <c r="I294" s="223">
        <v>125.83</v>
      </c>
      <c r="J294" s="234">
        <v>126.14</v>
      </c>
      <c r="K294" s="234">
        <f t="shared" si="16"/>
        <v>125.83</v>
      </c>
      <c r="L294" s="234">
        <f t="shared" si="17"/>
        <v>126.14</v>
      </c>
      <c r="M294" s="234">
        <f t="shared" si="18"/>
        <v>0.31000000000000227</v>
      </c>
      <c r="N294" s="252">
        <f t="shared" si="19"/>
        <v>1.002</v>
      </c>
    </row>
    <row r="295" spans="1:14" x14ac:dyDescent="0.2">
      <c r="A295" s="182" t="s">
        <v>555</v>
      </c>
      <c r="B295" s="183" t="s">
        <v>556</v>
      </c>
      <c r="C295" s="184" t="s">
        <v>567</v>
      </c>
      <c r="D295" s="183" t="s">
        <v>1119</v>
      </c>
      <c r="E295" s="185" t="s">
        <v>1120</v>
      </c>
      <c r="F295" s="186" t="s">
        <v>74</v>
      </c>
      <c r="G295" s="187">
        <v>33</v>
      </c>
      <c r="H295" s="188"/>
      <c r="I295" s="223">
        <v>204.1</v>
      </c>
      <c r="J295" s="235">
        <v>204.11</v>
      </c>
      <c r="K295" s="235">
        <f t="shared" si="16"/>
        <v>0</v>
      </c>
      <c r="L295" s="235">
        <f t="shared" si="17"/>
        <v>0</v>
      </c>
      <c r="M295" s="235">
        <f t="shared" si="18"/>
        <v>0</v>
      </c>
      <c r="N295" s="253">
        <f t="shared" si="19"/>
        <v>0</v>
      </c>
    </row>
    <row r="296" spans="1:14" x14ac:dyDescent="0.2">
      <c r="A296" s="182" t="s">
        <v>558</v>
      </c>
      <c r="B296" s="183" t="s">
        <v>559</v>
      </c>
      <c r="C296" s="184" t="s">
        <v>567</v>
      </c>
      <c r="D296" s="183" t="s">
        <v>1119</v>
      </c>
      <c r="E296" s="185" t="s">
        <v>1121</v>
      </c>
      <c r="F296" s="186" t="s">
        <v>74</v>
      </c>
      <c r="G296" s="187">
        <v>33</v>
      </c>
      <c r="H296" s="188"/>
      <c r="I296" s="223">
        <v>48.34</v>
      </c>
      <c r="J296" s="235">
        <v>56.55</v>
      </c>
      <c r="K296" s="235">
        <f t="shared" si="16"/>
        <v>0</v>
      </c>
      <c r="L296" s="235">
        <f t="shared" si="17"/>
        <v>0</v>
      </c>
      <c r="M296" s="235">
        <f t="shared" si="18"/>
        <v>0</v>
      </c>
      <c r="N296" s="253">
        <f t="shared" si="19"/>
        <v>0</v>
      </c>
    </row>
    <row r="297" spans="1:14" x14ac:dyDescent="0.2">
      <c r="A297" s="182" t="s">
        <v>564</v>
      </c>
      <c r="B297" s="183" t="s">
        <v>565</v>
      </c>
      <c r="C297" s="184" t="s">
        <v>567</v>
      </c>
      <c r="D297" s="183" t="s">
        <v>1119</v>
      </c>
      <c r="E297" s="185" t="s">
        <v>1122</v>
      </c>
      <c r="F297" s="186" t="s">
        <v>74</v>
      </c>
      <c r="G297" s="187">
        <v>33</v>
      </c>
      <c r="H297" s="188"/>
      <c r="I297" s="223">
        <v>147.63</v>
      </c>
      <c r="J297" s="235">
        <v>148.01</v>
      </c>
      <c r="K297" s="235">
        <f t="shared" si="16"/>
        <v>0</v>
      </c>
      <c r="L297" s="235">
        <f t="shared" si="17"/>
        <v>0</v>
      </c>
      <c r="M297" s="235">
        <f t="shared" si="18"/>
        <v>0</v>
      </c>
      <c r="N297" s="253">
        <f t="shared" si="19"/>
        <v>0</v>
      </c>
    </row>
    <row r="298" spans="1:14" x14ac:dyDescent="0.2">
      <c r="A298" s="42" t="s">
        <v>567</v>
      </c>
      <c r="B298" s="43" t="s">
        <v>568</v>
      </c>
      <c r="C298" s="189" t="s">
        <v>567</v>
      </c>
      <c r="D298" s="43" t="s">
        <v>568</v>
      </c>
      <c r="E298" s="46" t="s">
        <v>569</v>
      </c>
      <c r="F298" s="190" t="s">
        <v>74</v>
      </c>
      <c r="G298" s="48">
        <v>33</v>
      </c>
      <c r="H298" s="149"/>
      <c r="I298" s="224">
        <v>0</v>
      </c>
      <c r="J298" s="236">
        <v>0</v>
      </c>
      <c r="K298" s="236">
        <f t="shared" si="16"/>
        <v>400.07</v>
      </c>
      <c r="L298" s="236">
        <f t="shared" si="17"/>
        <v>408.67</v>
      </c>
      <c r="M298" s="236">
        <f t="shared" si="18"/>
        <v>8.6000000000000227</v>
      </c>
      <c r="N298" s="254">
        <f t="shared" si="19"/>
        <v>1.0209999999999999</v>
      </c>
    </row>
    <row r="299" spans="1:14" x14ac:dyDescent="0.2">
      <c r="A299" s="178" t="s">
        <v>570</v>
      </c>
      <c r="B299" s="179" t="s">
        <v>571</v>
      </c>
      <c r="C299" s="180" t="s">
        <v>570</v>
      </c>
      <c r="D299" s="179" t="s">
        <v>571</v>
      </c>
      <c r="E299" s="39" t="s">
        <v>572</v>
      </c>
      <c r="F299" s="181" t="s">
        <v>497</v>
      </c>
      <c r="G299" s="41">
        <v>34</v>
      </c>
      <c r="H299" s="149"/>
      <c r="I299" s="223">
        <v>89.07</v>
      </c>
      <c r="J299" s="234">
        <v>89.06</v>
      </c>
      <c r="K299" s="234">
        <f t="shared" si="16"/>
        <v>89.07</v>
      </c>
      <c r="L299" s="234">
        <f t="shared" si="17"/>
        <v>89.06</v>
      </c>
      <c r="M299" s="234">
        <f t="shared" si="18"/>
        <v>-9.9999999999909051E-3</v>
      </c>
      <c r="N299" s="252">
        <f t="shared" si="19"/>
        <v>1</v>
      </c>
    </row>
    <row r="300" spans="1:14" x14ac:dyDescent="0.2">
      <c r="A300" s="178" t="s">
        <v>573</v>
      </c>
      <c r="B300" s="179" t="s">
        <v>574</v>
      </c>
      <c r="C300" s="180" t="s">
        <v>573</v>
      </c>
      <c r="D300" s="179" t="s">
        <v>575</v>
      </c>
      <c r="E300" s="39" t="s">
        <v>576</v>
      </c>
      <c r="F300" s="181" t="s">
        <v>497</v>
      </c>
      <c r="G300" s="41">
        <v>34</v>
      </c>
      <c r="H300" s="149"/>
      <c r="I300" s="223">
        <v>188.38</v>
      </c>
      <c r="J300" s="234">
        <v>188.38</v>
      </c>
      <c r="K300" s="234">
        <f t="shared" si="16"/>
        <v>188.38</v>
      </c>
      <c r="L300" s="234">
        <f t="shared" si="17"/>
        <v>188.38</v>
      </c>
      <c r="M300" s="234">
        <f t="shared" si="18"/>
        <v>0</v>
      </c>
      <c r="N300" s="252">
        <f t="shared" si="19"/>
        <v>1</v>
      </c>
    </row>
    <row r="301" spans="1:14" x14ac:dyDescent="0.2">
      <c r="A301" s="178" t="s">
        <v>577</v>
      </c>
      <c r="B301" s="179" t="s">
        <v>578</v>
      </c>
      <c r="C301" s="180" t="s">
        <v>577</v>
      </c>
      <c r="D301" s="179" t="s">
        <v>578</v>
      </c>
      <c r="E301" s="39" t="s">
        <v>579</v>
      </c>
      <c r="F301" s="181" t="s">
        <v>497</v>
      </c>
      <c r="G301" s="41">
        <v>34</v>
      </c>
      <c r="H301" s="149"/>
      <c r="I301" s="223">
        <v>107.97</v>
      </c>
      <c r="J301" s="234">
        <v>107.97</v>
      </c>
      <c r="K301" s="234">
        <f t="shared" si="16"/>
        <v>107.97</v>
      </c>
      <c r="L301" s="234">
        <f t="shared" si="17"/>
        <v>107.97</v>
      </c>
      <c r="M301" s="234">
        <f t="shared" si="18"/>
        <v>0</v>
      </c>
      <c r="N301" s="252">
        <f t="shared" si="19"/>
        <v>1</v>
      </c>
    </row>
    <row r="302" spans="1:14" x14ac:dyDescent="0.2">
      <c r="A302" s="178" t="s">
        <v>580</v>
      </c>
      <c r="B302" s="179" t="s">
        <v>581</v>
      </c>
      <c r="C302" s="180" t="s">
        <v>580</v>
      </c>
      <c r="D302" s="179" t="s">
        <v>581</v>
      </c>
      <c r="E302" s="39" t="s">
        <v>582</v>
      </c>
      <c r="F302" s="181" t="s">
        <v>497</v>
      </c>
      <c r="G302" s="41">
        <v>34</v>
      </c>
      <c r="H302" s="149"/>
      <c r="I302" s="223">
        <v>125.37</v>
      </c>
      <c r="J302" s="234">
        <v>125.38</v>
      </c>
      <c r="K302" s="234">
        <f t="shared" si="16"/>
        <v>125.37</v>
      </c>
      <c r="L302" s="234">
        <f t="shared" si="17"/>
        <v>125.38</v>
      </c>
      <c r="M302" s="234">
        <f t="shared" si="18"/>
        <v>9.9999999999909051E-3</v>
      </c>
      <c r="N302" s="252">
        <f t="shared" si="19"/>
        <v>1</v>
      </c>
    </row>
    <row r="303" spans="1:14" x14ac:dyDescent="0.2">
      <c r="A303" s="178" t="s">
        <v>583</v>
      </c>
      <c r="B303" s="179" t="s">
        <v>584</v>
      </c>
      <c r="C303" s="180" t="s">
        <v>583</v>
      </c>
      <c r="D303" s="179" t="s">
        <v>584</v>
      </c>
      <c r="E303" s="39" t="s">
        <v>585</v>
      </c>
      <c r="F303" s="181" t="s">
        <v>497</v>
      </c>
      <c r="G303" s="41">
        <v>34</v>
      </c>
      <c r="H303" s="149"/>
      <c r="I303" s="223">
        <v>138.55000000000001</v>
      </c>
      <c r="J303" s="234">
        <v>142.82</v>
      </c>
      <c r="K303" s="234">
        <f t="shared" si="16"/>
        <v>138.55000000000001</v>
      </c>
      <c r="L303" s="234">
        <f t="shared" si="17"/>
        <v>142.82</v>
      </c>
      <c r="M303" s="234">
        <f t="shared" si="18"/>
        <v>4.2699999999999818</v>
      </c>
      <c r="N303" s="252">
        <f t="shared" si="19"/>
        <v>1.0309999999999999</v>
      </c>
    </row>
    <row r="304" spans="1:14" x14ac:dyDescent="0.2">
      <c r="A304" s="178" t="s">
        <v>586</v>
      </c>
      <c r="B304" s="179" t="s">
        <v>587</v>
      </c>
      <c r="C304" s="180" t="s">
        <v>586</v>
      </c>
      <c r="D304" s="179" t="s">
        <v>587</v>
      </c>
      <c r="E304" s="39" t="s">
        <v>588</v>
      </c>
      <c r="F304" s="181" t="s">
        <v>497</v>
      </c>
      <c r="G304" s="41">
        <v>34</v>
      </c>
      <c r="H304" s="149"/>
      <c r="I304" s="223">
        <v>94.18</v>
      </c>
      <c r="J304" s="234">
        <v>94.18</v>
      </c>
      <c r="K304" s="234">
        <f t="shared" si="16"/>
        <v>94.18</v>
      </c>
      <c r="L304" s="234">
        <f t="shared" si="17"/>
        <v>94.18</v>
      </c>
      <c r="M304" s="234">
        <f t="shared" si="18"/>
        <v>0</v>
      </c>
      <c r="N304" s="252">
        <f t="shared" si="19"/>
        <v>1</v>
      </c>
    </row>
    <row r="305" spans="1:14" x14ac:dyDescent="0.2">
      <c r="A305" s="178" t="s">
        <v>589</v>
      </c>
      <c r="B305" s="179" t="s">
        <v>590</v>
      </c>
      <c r="C305" s="180" t="s">
        <v>589</v>
      </c>
      <c r="D305" s="179" t="s">
        <v>590</v>
      </c>
      <c r="E305" s="39" t="s">
        <v>591</v>
      </c>
      <c r="F305" s="181" t="s">
        <v>497</v>
      </c>
      <c r="G305" s="41">
        <v>34</v>
      </c>
      <c r="H305" s="149"/>
      <c r="I305" s="223">
        <v>23.11</v>
      </c>
      <c r="J305" s="234">
        <v>24.61</v>
      </c>
      <c r="K305" s="234">
        <f t="shared" si="16"/>
        <v>23.11</v>
      </c>
      <c r="L305" s="234">
        <f t="shared" si="17"/>
        <v>24.61</v>
      </c>
      <c r="M305" s="234">
        <f t="shared" si="18"/>
        <v>1.5</v>
      </c>
      <c r="N305" s="252">
        <f t="shared" si="19"/>
        <v>1.0649999999999999</v>
      </c>
    </row>
    <row r="306" spans="1:14" x14ac:dyDescent="0.2">
      <c r="A306" s="182" t="s">
        <v>570</v>
      </c>
      <c r="B306" s="183" t="s">
        <v>571</v>
      </c>
      <c r="C306" s="184" t="s">
        <v>592</v>
      </c>
      <c r="D306" s="183" t="s">
        <v>1123</v>
      </c>
      <c r="E306" s="185" t="s">
        <v>1124</v>
      </c>
      <c r="F306" s="186" t="s">
        <v>497</v>
      </c>
      <c r="G306" s="187">
        <v>34</v>
      </c>
      <c r="H306" s="188"/>
      <c r="I306" s="223">
        <v>43.17</v>
      </c>
      <c r="J306" s="235">
        <v>43.18</v>
      </c>
      <c r="K306" s="235">
        <f t="shared" si="16"/>
        <v>0</v>
      </c>
      <c r="L306" s="235">
        <f t="shared" si="17"/>
        <v>0</v>
      </c>
      <c r="M306" s="235">
        <f t="shared" si="18"/>
        <v>0</v>
      </c>
      <c r="N306" s="253">
        <f t="shared" si="19"/>
        <v>0</v>
      </c>
    </row>
    <row r="307" spans="1:14" x14ac:dyDescent="0.2">
      <c r="A307" s="182" t="s">
        <v>573</v>
      </c>
      <c r="B307" s="183" t="s">
        <v>574</v>
      </c>
      <c r="C307" s="184" t="s">
        <v>592</v>
      </c>
      <c r="D307" s="183" t="s">
        <v>1123</v>
      </c>
      <c r="E307" s="185" t="s">
        <v>1125</v>
      </c>
      <c r="F307" s="186" t="s">
        <v>497</v>
      </c>
      <c r="G307" s="187">
        <v>34</v>
      </c>
      <c r="H307" s="188"/>
      <c r="I307" s="223">
        <v>90.25</v>
      </c>
      <c r="J307" s="235">
        <v>90.25</v>
      </c>
      <c r="K307" s="235">
        <f t="shared" si="16"/>
        <v>0</v>
      </c>
      <c r="L307" s="235">
        <f t="shared" si="17"/>
        <v>0</v>
      </c>
      <c r="M307" s="235">
        <f t="shared" si="18"/>
        <v>0</v>
      </c>
      <c r="N307" s="253">
        <f t="shared" si="19"/>
        <v>0</v>
      </c>
    </row>
    <row r="308" spans="1:14" x14ac:dyDescent="0.2">
      <c r="A308" s="182" t="s">
        <v>577</v>
      </c>
      <c r="B308" s="183" t="s">
        <v>578</v>
      </c>
      <c r="C308" s="184" t="s">
        <v>592</v>
      </c>
      <c r="D308" s="183" t="s">
        <v>1123</v>
      </c>
      <c r="E308" s="185" t="s">
        <v>1126</v>
      </c>
      <c r="F308" s="186" t="s">
        <v>497</v>
      </c>
      <c r="G308" s="187">
        <v>34</v>
      </c>
      <c r="H308" s="188"/>
      <c r="I308" s="223">
        <v>50.97</v>
      </c>
      <c r="J308" s="235">
        <v>50.97</v>
      </c>
      <c r="K308" s="235">
        <f t="shared" si="16"/>
        <v>0</v>
      </c>
      <c r="L308" s="235">
        <f t="shared" si="17"/>
        <v>0</v>
      </c>
      <c r="M308" s="235">
        <f t="shared" si="18"/>
        <v>0</v>
      </c>
      <c r="N308" s="253">
        <f t="shared" si="19"/>
        <v>0</v>
      </c>
    </row>
    <row r="309" spans="1:14" x14ac:dyDescent="0.2">
      <c r="A309" s="182" t="s">
        <v>580</v>
      </c>
      <c r="B309" s="183" t="s">
        <v>581</v>
      </c>
      <c r="C309" s="184" t="s">
        <v>592</v>
      </c>
      <c r="D309" s="183" t="s">
        <v>1123</v>
      </c>
      <c r="E309" s="185" t="s">
        <v>1127</v>
      </c>
      <c r="F309" s="186" t="s">
        <v>497</v>
      </c>
      <c r="G309" s="187">
        <v>34</v>
      </c>
      <c r="H309" s="188"/>
      <c r="I309" s="223">
        <v>58.17</v>
      </c>
      <c r="J309" s="235">
        <v>58.16</v>
      </c>
      <c r="K309" s="235">
        <f t="shared" si="16"/>
        <v>0</v>
      </c>
      <c r="L309" s="235">
        <f t="shared" si="17"/>
        <v>0</v>
      </c>
      <c r="M309" s="235">
        <f t="shared" si="18"/>
        <v>0</v>
      </c>
      <c r="N309" s="253">
        <f t="shared" si="19"/>
        <v>0</v>
      </c>
    </row>
    <row r="310" spans="1:14" x14ac:dyDescent="0.2">
      <c r="A310" s="182" t="s">
        <v>583</v>
      </c>
      <c r="B310" s="183" t="s">
        <v>584</v>
      </c>
      <c r="C310" s="184" t="s">
        <v>592</v>
      </c>
      <c r="D310" s="183" t="s">
        <v>1123</v>
      </c>
      <c r="E310" s="185" t="s">
        <v>1128</v>
      </c>
      <c r="F310" s="186" t="s">
        <v>497</v>
      </c>
      <c r="G310" s="187">
        <v>34</v>
      </c>
      <c r="H310" s="188"/>
      <c r="I310" s="223">
        <v>64.47</v>
      </c>
      <c r="J310" s="235">
        <v>66.47</v>
      </c>
      <c r="K310" s="235">
        <f t="shared" si="16"/>
        <v>0</v>
      </c>
      <c r="L310" s="235">
        <f t="shared" si="17"/>
        <v>0</v>
      </c>
      <c r="M310" s="235">
        <f t="shared" si="18"/>
        <v>0</v>
      </c>
      <c r="N310" s="253">
        <f t="shared" si="19"/>
        <v>0</v>
      </c>
    </row>
    <row r="311" spans="1:14" x14ac:dyDescent="0.2">
      <c r="A311" s="182" t="s">
        <v>586</v>
      </c>
      <c r="B311" s="183" t="s">
        <v>587</v>
      </c>
      <c r="C311" s="184" t="s">
        <v>592</v>
      </c>
      <c r="D311" s="183" t="s">
        <v>1123</v>
      </c>
      <c r="E311" s="185" t="s">
        <v>1129</v>
      </c>
      <c r="F311" s="186" t="s">
        <v>497</v>
      </c>
      <c r="G311" s="187">
        <v>34</v>
      </c>
      <c r="H311" s="188"/>
      <c r="I311" s="223">
        <v>47.38</v>
      </c>
      <c r="J311" s="235">
        <v>47.38</v>
      </c>
      <c r="K311" s="235">
        <f t="shared" si="16"/>
        <v>0</v>
      </c>
      <c r="L311" s="235">
        <f t="shared" si="17"/>
        <v>0</v>
      </c>
      <c r="M311" s="235">
        <f t="shared" si="18"/>
        <v>0</v>
      </c>
      <c r="N311" s="253">
        <f t="shared" si="19"/>
        <v>0</v>
      </c>
    </row>
    <row r="312" spans="1:14" x14ac:dyDescent="0.2">
      <c r="A312" s="182" t="s">
        <v>589</v>
      </c>
      <c r="B312" s="183" t="s">
        <v>590</v>
      </c>
      <c r="C312" s="184" t="s">
        <v>592</v>
      </c>
      <c r="D312" s="183" t="s">
        <v>1123</v>
      </c>
      <c r="E312" s="185" t="s">
        <v>1130</v>
      </c>
      <c r="F312" s="186" t="s">
        <v>497</v>
      </c>
      <c r="G312" s="187">
        <v>34</v>
      </c>
      <c r="H312" s="188"/>
      <c r="I312" s="223">
        <v>7.25</v>
      </c>
      <c r="J312" s="235">
        <v>7.72</v>
      </c>
      <c r="K312" s="235">
        <f t="shared" si="16"/>
        <v>0</v>
      </c>
      <c r="L312" s="235">
        <f t="shared" si="17"/>
        <v>0</v>
      </c>
      <c r="M312" s="235">
        <f t="shared" si="18"/>
        <v>0</v>
      </c>
      <c r="N312" s="253">
        <f t="shared" si="19"/>
        <v>0</v>
      </c>
    </row>
    <row r="313" spans="1:14" x14ac:dyDescent="0.2">
      <c r="A313" s="42" t="s">
        <v>592</v>
      </c>
      <c r="B313" s="43" t="s">
        <v>593</v>
      </c>
      <c r="C313" s="189" t="s">
        <v>592</v>
      </c>
      <c r="D313" s="43" t="s">
        <v>593</v>
      </c>
      <c r="E313" s="46" t="s">
        <v>594</v>
      </c>
      <c r="F313" s="190" t="s">
        <v>497</v>
      </c>
      <c r="G313" s="48">
        <v>34</v>
      </c>
      <c r="H313" s="149"/>
      <c r="I313" s="224">
        <v>0</v>
      </c>
      <c r="J313" s="236">
        <v>0</v>
      </c>
      <c r="K313" s="236">
        <f t="shared" si="16"/>
        <v>361.65999999999997</v>
      </c>
      <c r="L313" s="236">
        <f t="shared" si="17"/>
        <v>364.13</v>
      </c>
      <c r="M313" s="236">
        <f t="shared" si="18"/>
        <v>2.4700000000000273</v>
      </c>
      <c r="N313" s="254">
        <f t="shared" si="19"/>
        <v>1.0069999999999999</v>
      </c>
    </row>
    <row r="314" spans="1:14" x14ac:dyDescent="0.2">
      <c r="A314" s="178" t="s">
        <v>595</v>
      </c>
      <c r="B314" s="179" t="s">
        <v>596</v>
      </c>
      <c r="C314" s="180" t="s">
        <v>595</v>
      </c>
      <c r="D314" s="179" t="s">
        <v>596</v>
      </c>
      <c r="E314" s="39" t="s">
        <v>597</v>
      </c>
      <c r="F314" s="181" t="s">
        <v>497</v>
      </c>
      <c r="G314" s="41">
        <v>35</v>
      </c>
      <c r="H314" s="149"/>
      <c r="I314" s="223">
        <v>150.75</v>
      </c>
      <c r="J314" s="234">
        <v>150.75</v>
      </c>
      <c r="K314" s="234">
        <f t="shared" si="16"/>
        <v>150.75</v>
      </c>
      <c r="L314" s="234">
        <f t="shared" si="17"/>
        <v>150.75</v>
      </c>
      <c r="M314" s="234">
        <f t="shared" si="18"/>
        <v>0</v>
      </c>
      <c r="N314" s="252">
        <f t="shared" si="19"/>
        <v>1</v>
      </c>
    </row>
    <row r="315" spans="1:14" x14ac:dyDescent="0.2">
      <c r="A315" s="178" t="s">
        <v>598</v>
      </c>
      <c r="B315" s="179" t="s">
        <v>599</v>
      </c>
      <c r="C315" s="180" t="s">
        <v>598</v>
      </c>
      <c r="D315" s="179" t="s">
        <v>599</v>
      </c>
      <c r="E315" s="39" t="s">
        <v>600</v>
      </c>
      <c r="F315" s="181" t="s">
        <v>497</v>
      </c>
      <c r="G315" s="41">
        <v>35</v>
      </c>
      <c r="H315" s="149"/>
      <c r="I315" s="223">
        <v>3.98</v>
      </c>
      <c r="J315" s="240">
        <v>3.98</v>
      </c>
      <c r="K315" s="240">
        <f t="shared" si="16"/>
        <v>3.98</v>
      </c>
      <c r="L315" s="240">
        <f t="shared" si="17"/>
        <v>3.98</v>
      </c>
      <c r="M315" s="240">
        <f t="shared" si="18"/>
        <v>0</v>
      </c>
      <c r="N315" s="258">
        <f t="shared" si="19"/>
        <v>1</v>
      </c>
    </row>
    <row r="316" spans="1:14" x14ac:dyDescent="0.2">
      <c r="A316" s="178" t="s">
        <v>601</v>
      </c>
      <c r="B316" s="179" t="s">
        <v>602</v>
      </c>
      <c r="C316" s="180" t="s">
        <v>601</v>
      </c>
      <c r="D316" s="179" t="s">
        <v>602</v>
      </c>
      <c r="E316" s="39" t="s">
        <v>603</v>
      </c>
      <c r="F316" s="181" t="s">
        <v>173</v>
      </c>
      <c r="G316" s="41">
        <v>35</v>
      </c>
      <c r="H316" s="149"/>
      <c r="I316" s="223">
        <v>256.19</v>
      </c>
      <c r="J316" s="234">
        <v>256.18</v>
      </c>
      <c r="K316" s="234">
        <f t="shared" si="16"/>
        <v>256.19</v>
      </c>
      <c r="L316" s="234">
        <f t="shared" si="17"/>
        <v>256.18</v>
      </c>
      <c r="M316" s="234">
        <f t="shared" si="18"/>
        <v>-9.9999999999909051E-3</v>
      </c>
      <c r="N316" s="252">
        <f t="shared" si="19"/>
        <v>1</v>
      </c>
    </row>
    <row r="317" spans="1:14" x14ac:dyDescent="0.2">
      <c r="A317" s="178" t="s">
        <v>604</v>
      </c>
      <c r="B317" s="179" t="s">
        <v>605</v>
      </c>
      <c r="C317" s="180" t="s">
        <v>604</v>
      </c>
      <c r="D317" s="179" t="s">
        <v>605</v>
      </c>
      <c r="E317" s="39" t="s">
        <v>606</v>
      </c>
      <c r="F317" s="181" t="s">
        <v>173</v>
      </c>
      <c r="G317" s="41">
        <v>35</v>
      </c>
      <c r="H317" s="149"/>
      <c r="I317" s="223">
        <v>28.13</v>
      </c>
      <c r="J317" s="234">
        <v>28.13</v>
      </c>
      <c r="K317" s="234">
        <f t="shared" si="16"/>
        <v>28.13</v>
      </c>
      <c r="L317" s="234">
        <f t="shared" si="17"/>
        <v>28.13</v>
      </c>
      <c r="M317" s="234">
        <f t="shared" si="18"/>
        <v>0</v>
      </c>
      <c r="N317" s="252">
        <f t="shared" si="19"/>
        <v>1</v>
      </c>
    </row>
    <row r="318" spans="1:14" x14ac:dyDescent="0.2">
      <c r="A318" s="178" t="s">
        <v>607</v>
      </c>
      <c r="B318" s="179" t="s">
        <v>608</v>
      </c>
      <c r="C318" s="180" t="s">
        <v>607</v>
      </c>
      <c r="D318" s="179" t="s">
        <v>608</v>
      </c>
      <c r="E318" s="39" t="s">
        <v>609</v>
      </c>
      <c r="F318" s="181" t="s">
        <v>405</v>
      </c>
      <c r="G318" s="41">
        <v>35</v>
      </c>
      <c r="H318" s="149"/>
      <c r="I318" s="223">
        <v>282.3</v>
      </c>
      <c r="J318" s="234">
        <v>282.3</v>
      </c>
      <c r="K318" s="234">
        <f t="shared" si="16"/>
        <v>282.3</v>
      </c>
      <c r="L318" s="234">
        <f t="shared" si="17"/>
        <v>282.3</v>
      </c>
      <c r="M318" s="234">
        <f t="shared" si="18"/>
        <v>0</v>
      </c>
      <c r="N318" s="252">
        <f t="shared" si="19"/>
        <v>1</v>
      </c>
    </row>
    <row r="319" spans="1:14" x14ac:dyDescent="0.2">
      <c r="A319" s="178" t="s">
        <v>610</v>
      </c>
      <c r="B319" s="179" t="s">
        <v>611</v>
      </c>
      <c r="C319" s="180" t="s">
        <v>610</v>
      </c>
      <c r="D319" s="179" t="s">
        <v>611</v>
      </c>
      <c r="E319" s="39" t="s">
        <v>612</v>
      </c>
      <c r="F319" s="181" t="s">
        <v>471</v>
      </c>
      <c r="G319" s="41">
        <v>35</v>
      </c>
      <c r="H319" s="149"/>
      <c r="I319" s="223">
        <v>48.21</v>
      </c>
      <c r="J319" s="234">
        <v>48.21</v>
      </c>
      <c r="K319" s="234">
        <f t="shared" si="16"/>
        <v>48.21</v>
      </c>
      <c r="L319" s="234">
        <f t="shared" si="17"/>
        <v>48.21</v>
      </c>
      <c r="M319" s="234">
        <f t="shared" si="18"/>
        <v>0</v>
      </c>
      <c r="N319" s="252">
        <f t="shared" si="19"/>
        <v>1</v>
      </c>
    </row>
    <row r="320" spans="1:14" x14ac:dyDescent="0.2">
      <c r="A320" s="182" t="s">
        <v>598</v>
      </c>
      <c r="B320" s="183" t="s">
        <v>599</v>
      </c>
      <c r="C320" s="184" t="s">
        <v>613</v>
      </c>
      <c r="D320" s="183" t="s">
        <v>1131</v>
      </c>
      <c r="E320" s="185" t="s">
        <v>1132</v>
      </c>
      <c r="F320" s="186" t="s">
        <v>497</v>
      </c>
      <c r="G320" s="187">
        <v>35</v>
      </c>
      <c r="H320" s="188"/>
      <c r="I320" s="223">
        <v>48.8</v>
      </c>
      <c r="J320" s="235">
        <v>48.8</v>
      </c>
      <c r="K320" s="235">
        <f t="shared" si="16"/>
        <v>0</v>
      </c>
      <c r="L320" s="235">
        <f t="shared" si="17"/>
        <v>0</v>
      </c>
      <c r="M320" s="235">
        <f t="shared" si="18"/>
        <v>0</v>
      </c>
      <c r="N320" s="253">
        <f t="shared" si="19"/>
        <v>0</v>
      </c>
    </row>
    <row r="321" spans="1:14" x14ac:dyDescent="0.2">
      <c r="A321" s="182" t="s">
        <v>601</v>
      </c>
      <c r="B321" s="183" t="s">
        <v>602</v>
      </c>
      <c r="C321" s="184" t="s">
        <v>613</v>
      </c>
      <c r="D321" s="183" t="s">
        <v>1131</v>
      </c>
      <c r="E321" s="185" t="s">
        <v>1133</v>
      </c>
      <c r="F321" s="186" t="s">
        <v>173</v>
      </c>
      <c r="G321" s="187">
        <v>35</v>
      </c>
      <c r="H321" s="188"/>
      <c r="I321" s="223">
        <v>257.61</v>
      </c>
      <c r="J321" s="235">
        <v>257.62</v>
      </c>
      <c r="K321" s="235">
        <f t="shared" si="16"/>
        <v>0</v>
      </c>
      <c r="L321" s="235">
        <f t="shared" si="17"/>
        <v>0</v>
      </c>
      <c r="M321" s="235">
        <f t="shared" si="18"/>
        <v>0</v>
      </c>
      <c r="N321" s="253">
        <f t="shared" si="19"/>
        <v>0</v>
      </c>
    </row>
    <row r="322" spans="1:14" x14ac:dyDescent="0.2">
      <c r="A322" s="182" t="s">
        <v>610</v>
      </c>
      <c r="B322" s="183" t="s">
        <v>611</v>
      </c>
      <c r="C322" s="184" t="s">
        <v>613</v>
      </c>
      <c r="D322" s="183" t="s">
        <v>1131</v>
      </c>
      <c r="E322" s="185" t="s">
        <v>1134</v>
      </c>
      <c r="F322" s="186" t="s">
        <v>471</v>
      </c>
      <c r="G322" s="187">
        <v>35</v>
      </c>
      <c r="H322" s="188"/>
      <c r="I322" s="223">
        <v>50.07</v>
      </c>
      <c r="J322" s="235">
        <v>50.07</v>
      </c>
      <c r="K322" s="235">
        <f t="shared" si="16"/>
        <v>0</v>
      </c>
      <c r="L322" s="235">
        <f t="shared" si="17"/>
        <v>0</v>
      </c>
      <c r="M322" s="235">
        <f t="shared" si="18"/>
        <v>0</v>
      </c>
      <c r="N322" s="253">
        <f t="shared" si="19"/>
        <v>0</v>
      </c>
    </row>
    <row r="323" spans="1:14" x14ac:dyDescent="0.2">
      <c r="A323" s="42" t="s">
        <v>613</v>
      </c>
      <c r="B323" s="43" t="s">
        <v>614</v>
      </c>
      <c r="C323" s="189" t="s">
        <v>613</v>
      </c>
      <c r="D323" s="43" t="s">
        <v>614</v>
      </c>
      <c r="E323" s="46" t="s">
        <v>615</v>
      </c>
      <c r="F323" s="190" t="s">
        <v>173</v>
      </c>
      <c r="G323" s="48">
        <v>35</v>
      </c>
      <c r="H323" s="149"/>
      <c r="I323" s="224">
        <v>0</v>
      </c>
      <c r="J323" s="236">
        <v>0</v>
      </c>
      <c r="K323" s="236">
        <f t="shared" si="16"/>
        <v>356.48</v>
      </c>
      <c r="L323" s="236">
        <f t="shared" si="17"/>
        <v>356.49</v>
      </c>
      <c r="M323" s="236">
        <f t="shared" si="18"/>
        <v>9.9999999999909051E-3</v>
      </c>
      <c r="N323" s="254">
        <f t="shared" si="19"/>
        <v>1</v>
      </c>
    </row>
    <row r="324" spans="1:14" x14ac:dyDescent="0.2">
      <c r="A324" s="182" t="s">
        <v>598</v>
      </c>
      <c r="B324" s="183" t="s">
        <v>599</v>
      </c>
      <c r="C324" s="184" t="s">
        <v>616</v>
      </c>
      <c r="D324" s="183" t="s">
        <v>1135</v>
      </c>
      <c r="E324" s="185" t="s">
        <v>1136</v>
      </c>
      <c r="F324" s="186" t="s">
        <v>497</v>
      </c>
      <c r="G324" s="187">
        <v>35</v>
      </c>
      <c r="H324" s="188"/>
      <c r="I324" s="223">
        <v>54.83</v>
      </c>
      <c r="J324" s="235">
        <v>54.83</v>
      </c>
      <c r="K324" s="235">
        <f t="shared" si="16"/>
        <v>0</v>
      </c>
      <c r="L324" s="235">
        <f t="shared" si="17"/>
        <v>0</v>
      </c>
      <c r="M324" s="235">
        <f t="shared" si="18"/>
        <v>0</v>
      </c>
      <c r="N324" s="253">
        <f t="shared" si="19"/>
        <v>0</v>
      </c>
    </row>
    <row r="325" spans="1:14" x14ac:dyDescent="0.2">
      <c r="A325" s="182" t="s">
        <v>604</v>
      </c>
      <c r="B325" s="183" t="s">
        <v>605</v>
      </c>
      <c r="C325" s="184" t="s">
        <v>616</v>
      </c>
      <c r="D325" s="183" t="s">
        <v>1135</v>
      </c>
      <c r="E325" s="185" t="s">
        <v>1137</v>
      </c>
      <c r="F325" s="186" t="s">
        <v>173</v>
      </c>
      <c r="G325" s="187">
        <v>35</v>
      </c>
      <c r="H325" s="188"/>
      <c r="I325" s="223">
        <v>19.489999999999998</v>
      </c>
      <c r="J325" s="235">
        <v>19.489999999999998</v>
      </c>
      <c r="K325" s="235">
        <f t="shared" si="16"/>
        <v>0</v>
      </c>
      <c r="L325" s="235">
        <f t="shared" si="17"/>
        <v>0</v>
      </c>
      <c r="M325" s="235">
        <f t="shared" si="18"/>
        <v>0</v>
      </c>
      <c r="N325" s="253">
        <f t="shared" si="19"/>
        <v>0</v>
      </c>
    </row>
    <row r="326" spans="1:14" x14ac:dyDescent="0.2">
      <c r="A326" s="50" t="s">
        <v>616</v>
      </c>
      <c r="B326" s="51" t="s">
        <v>617</v>
      </c>
      <c r="C326" s="191" t="s">
        <v>616</v>
      </c>
      <c r="D326" s="51" t="s">
        <v>617</v>
      </c>
      <c r="E326" s="54" t="s">
        <v>618</v>
      </c>
      <c r="F326" s="192" t="s">
        <v>497</v>
      </c>
      <c r="G326" s="56">
        <v>35</v>
      </c>
      <c r="H326" s="149"/>
      <c r="I326" s="225">
        <v>0</v>
      </c>
      <c r="J326" s="237">
        <v>0</v>
      </c>
      <c r="K326" s="237">
        <f t="shared" si="16"/>
        <v>74.319999999999993</v>
      </c>
      <c r="L326" s="237">
        <f t="shared" si="17"/>
        <v>74.319999999999993</v>
      </c>
      <c r="M326" s="237">
        <f t="shared" si="18"/>
        <v>0</v>
      </c>
      <c r="N326" s="255">
        <f t="shared" si="19"/>
        <v>1</v>
      </c>
    </row>
    <row r="327" spans="1:14" x14ac:dyDescent="0.2">
      <c r="A327" s="178" t="s">
        <v>619</v>
      </c>
      <c r="B327" s="179" t="s">
        <v>620</v>
      </c>
      <c r="C327" s="180" t="s">
        <v>619</v>
      </c>
      <c r="D327" s="179" t="s">
        <v>620</v>
      </c>
      <c r="E327" s="39" t="s">
        <v>621</v>
      </c>
      <c r="F327" s="181" t="s">
        <v>74</v>
      </c>
      <c r="G327" s="41">
        <v>36</v>
      </c>
      <c r="H327" s="149"/>
      <c r="I327" s="223">
        <v>345.32</v>
      </c>
      <c r="J327" s="234">
        <v>345.3</v>
      </c>
      <c r="K327" s="234">
        <f t="shared" si="16"/>
        <v>345.32</v>
      </c>
      <c r="L327" s="234">
        <f t="shared" si="17"/>
        <v>345.3</v>
      </c>
      <c r="M327" s="234">
        <f t="shared" si="18"/>
        <v>-1.999999999998181E-2</v>
      </c>
      <c r="N327" s="252">
        <f t="shared" si="19"/>
        <v>1</v>
      </c>
    </row>
    <row r="328" spans="1:14" x14ac:dyDescent="0.2">
      <c r="A328" s="178" t="s">
        <v>622</v>
      </c>
      <c r="B328" s="179" t="s">
        <v>169</v>
      </c>
      <c r="C328" s="180" t="s">
        <v>622</v>
      </c>
      <c r="D328" s="179" t="s">
        <v>169</v>
      </c>
      <c r="E328" s="39" t="s">
        <v>623</v>
      </c>
      <c r="F328" s="181" t="s">
        <v>74</v>
      </c>
      <c r="G328" s="41">
        <v>36</v>
      </c>
      <c r="H328" s="149"/>
      <c r="I328" s="223">
        <v>191.47</v>
      </c>
      <c r="J328" s="234">
        <v>205.83</v>
      </c>
      <c r="K328" s="234">
        <f t="shared" si="16"/>
        <v>191.47</v>
      </c>
      <c r="L328" s="234">
        <f t="shared" si="17"/>
        <v>205.83</v>
      </c>
      <c r="M328" s="234">
        <f t="shared" si="18"/>
        <v>14.360000000000014</v>
      </c>
      <c r="N328" s="252">
        <f t="shared" si="19"/>
        <v>1.075</v>
      </c>
    </row>
    <row r="329" spans="1:14" x14ac:dyDescent="0.2">
      <c r="A329" s="178" t="s">
        <v>624</v>
      </c>
      <c r="B329" s="179" t="s">
        <v>625</v>
      </c>
      <c r="C329" s="180" t="s">
        <v>624</v>
      </c>
      <c r="D329" s="179" t="s">
        <v>625</v>
      </c>
      <c r="E329" s="39" t="s">
        <v>626</v>
      </c>
      <c r="F329" s="181" t="s">
        <v>10</v>
      </c>
      <c r="G329" s="41">
        <v>36</v>
      </c>
      <c r="H329" s="149"/>
      <c r="I329" s="223">
        <v>7.4</v>
      </c>
      <c r="J329" s="234">
        <v>14.18</v>
      </c>
      <c r="K329" s="234">
        <f t="shared" si="16"/>
        <v>7.4</v>
      </c>
      <c r="L329" s="234">
        <f t="shared" si="17"/>
        <v>14.18</v>
      </c>
      <c r="M329" s="234">
        <f t="shared" si="18"/>
        <v>6.7799999999999994</v>
      </c>
      <c r="N329" s="252">
        <f t="shared" si="19"/>
        <v>1.9159999999999999</v>
      </c>
    </row>
    <row r="330" spans="1:14" x14ac:dyDescent="0.2">
      <c r="A330" s="178" t="s">
        <v>627</v>
      </c>
      <c r="B330" s="179" t="s">
        <v>628</v>
      </c>
      <c r="C330" s="180" t="s">
        <v>627</v>
      </c>
      <c r="D330" s="179" t="s">
        <v>628</v>
      </c>
      <c r="E330" s="39" t="s">
        <v>629</v>
      </c>
      <c r="F330" s="181" t="s">
        <v>10</v>
      </c>
      <c r="G330" s="41">
        <v>36</v>
      </c>
      <c r="H330" s="149"/>
      <c r="I330" s="223">
        <v>62.65</v>
      </c>
      <c r="J330" s="234">
        <v>65.569999999999993</v>
      </c>
      <c r="K330" s="234">
        <f t="shared" si="16"/>
        <v>62.65</v>
      </c>
      <c r="L330" s="234">
        <f t="shared" si="17"/>
        <v>65.569999999999993</v>
      </c>
      <c r="M330" s="234">
        <f t="shared" si="18"/>
        <v>2.9199999999999946</v>
      </c>
      <c r="N330" s="252">
        <f t="shared" si="19"/>
        <v>1.0469999999999999</v>
      </c>
    </row>
    <row r="331" spans="1:14" x14ac:dyDescent="0.2">
      <c r="A331" s="178" t="s">
        <v>630</v>
      </c>
      <c r="B331" s="179" t="s">
        <v>631</v>
      </c>
      <c r="C331" s="180" t="s">
        <v>630</v>
      </c>
      <c r="D331" s="179" t="s">
        <v>631</v>
      </c>
      <c r="E331" s="39" t="s">
        <v>632</v>
      </c>
      <c r="F331" s="181" t="s">
        <v>74</v>
      </c>
      <c r="G331" s="41">
        <v>36</v>
      </c>
      <c r="H331" s="149"/>
      <c r="I331" s="223">
        <v>140.04</v>
      </c>
      <c r="J331" s="234">
        <v>160.72999999999999</v>
      </c>
      <c r="K331" s="234">
        <f t="shared" si="16"/>
        <v>140.04</v>
      </c>
      <c r="L331" s="234">
        <f t="shared" si="17"/>
        <v>160.72999999999999</v>
      </c>
      <c r="M331" s="234">
        <f t="shared" si="18"/>
        <v>20.689999999999998</v>
      </c>
      <c r="N331" s="252">
        <f t="shared" si="19"/>
        <v>1.1479999999999999</v>
      </c>
    </row>
    <row r="332" spans="1:14" x14ac:dyDescent="0.2">
      <c r="A332" s="178" t="s">
        <v>633</v>
      </c>
      <c r="B332" s="179" t="s">
        <v>634</v>
      </c>
      <c r="C332" s="180" t="s">
        <v>633</v>
      </c>
      <c r="D332" s="179" t="s">
        <v>634</v>
      </c>
      <c r="E332" s="39" t="s">
        <v>635</v>
      </c>
      <c r="F332" s="181" t="s">
        <v>74</v>
      </c>
      <c r="G332" s="41">
        <v>36</v>
      </c>
      <c r="H332" s="149"/>
      <c r="I332" s="223">
        <v>203.32</v>
      </c>
      <c r="J332" s="234">
        <v>203.32</v>
      </c>
      <c r="K332" s="234">
        <f t="shared" si="16"/>
        <v>203.32</v>
      </c>
      <c r="L332" s="234">
        <f t="shared" si="17"/>
        <v>203.32</v>
      </c>
      <c r="M332" s="234">
        <f t="shared" si="18"/>
        <v>0</v>
      </c>
      <c r="N332" s="252">
        <f t="shared" si="19"/>
        <v>1</v>
      </c>
    </row>
    <row r="333" spans="1:14" x14ac:dyDescent="0.2">
      <c r="A333" s="178" t="s">
        <v>636</v>
      </c>
      <c r="B333" s="179" t="s">
        <v>637</v>
      </c>
      <c r="C333" s="180" t="s">
        <v>636</v>
      </c>
      <c r="D333" s="179" t="s">
        <v>637</v>
      </c>
      <c r="E333" s="39" t="s">
        <v>638</v>
      </c>
      <c r="F333" s="181" t="s">
        <v>74</v>
      </c>
      <c r="G333" s="41">
        <v>36</v>
      </c>
      <c r="H333" s="149"/>
      <c r="I333" s="223">
        <v>27.27</v>
      </c>
      <c r="J333" s="234">
        <v>27.27</v>
      </c>
      <c r="K333" s="234">
        <f t="shared" si="16"/>
        <v>27.27</v>
      </c>
      <c r="L333" s="234">
        <f t="shared" si="17"/>
        <v>27.27</v>
      </c>
      <c r="M333" s="234">
        <f t="shared" si="18"/>
        <v>0</v>
      </c>
      <c r="N333" s="252">
        <f t="shared" si="19"/>
        <v>1</v>
      </c>
    </row>
    <row r="334" spans="1:14" x14ac:dyDescent="0.2">
      <c r="A334" s="178" t="s">
        <v>639</v>
      </c>
      <c r="B334" s="179" t="s">
        <v>640</v>
      </c>
      <c r="C334" s="180" t="s">
        <v>639</v>
      </c>
      <c r="D334" s="179" t="s">
        <v>640</v>
      </c>
      <c r="E334" s="39" t="s">
        <v>641</v>
      </c>
      <c r="F334" s="181" t="s">
        <v>10</v>
      </c>
      <c r="G334" s="41">
        <v>36</v>
      </c>
      <c r="H334" s="149"/>
      <c r="I334" s="223">
        <v>36.130000000000003</v>
      </c>
      <c r="J334" s="234">
        <v>37.21</v>
      </c>
      <c r="K334" s="234">
        <f t="shared" si="16"/>
        <v>36.130000000000003</v>
      </c>
      <c r="L334" s="234">
        <f t="shared" si="17"/>
        <v>37.21</v>
      </c>
      <c r="M334" s="234">
        <f t="shared" si="18"/>
        <v>1.0799999999999983</v>
      </c>
      <c r="N334" s="252">
        <f t="shared" si="19"/>
        <v>1.03</v>
      </c>
    </row>
    <row r="335" spans="1:14" x14ac:dyDescent="0.2">
      <c r="A335" s="182" t="s">
        <v>619</v>
      </c>
      <c r="B335" s="183" t="s">
        <v>620</v>
      </c>
      <c r="C335" s="184" t="s">
        <v>642</v>
      </c>
      <c r="D335" s="183" t="s">
        <v>1138</v>
      </c>
      <c r="E335" s="185" t="s">
        <v>1139</v>
      </c>
      <c r="F335" s="186" t="s">
        <v>74</v>
      </c>
      <c r="G335" s="187">
        <v>36</v>
      </c>
      <c r="H335" s="188"/>
      <c r="I335" s="223">
        <v>251.06</v>
      </c>
      <c r="J335" s="235">
        <v>251.08</v>
      </c>
      <c r="K335" s="235">
        <f t="shared" si="16"/>
        <v>0</v>
      </c>
      <c r="L335" s="235">
        <f t="shared" si="17"/>
        <v>0</v>
      </c>
      <c r="M335" s="235">
        <f t="shared" si="18"/>
        <v>0</v>
      </c>
      <c r="N335" s="253">
        <f t="shared" si="19"/>
        <v>0</v>
      </c>
    </row>
    <row r="336" spans="1:14" x14ac:dyDescent="0.2">
      <c r="A336" s="182" t="s">
        <v>624</v>
      </c>
      <c r="B336" s="183" t="s">
        <v>625</v>
      </c>
      <c r="C336" s="184" t="s">
        <v>642</v>
      </c>
      <c r="D336" s="183" t="s">
        <v>1138</v>
      </c>
      <c r="E336" s="185" t="s">
        <v>1140</v>
      </c>
      <c r="F336" s="186" t="s">
        <v>10</v>
      </c>
      <c r="G336" s="187">
        <v>36</v>
      </c>
      <c r="H336" s="188"/>
      <c r="I336" s="223">
        <v>5.77</v>
      </c>
      <c r="J336" s="235">
        <v>11.05</v>
      </c>
      <c r="K336" s="235">
        <f t="shared" si="16"/>
        <v>0</v>
      </c>
      <c r="L336" s="235">
        <f t="shared" si="17"/>
        <v>0</v>
      </c>
      <c r="M336" s="235">
        <f t="shared" si="18"/>
        <v>0</v>
      </c>
      <c r="N336" s="253">
        <f t="shared" si="19"/>
        <v>0</v>
      </c>
    </row>
    <row r="337" spans="1:14" x14ac:dyDescent="0.2">
      <c r="A337" s="182" t="s">
        <v>627</v>
      </c>
      <c r="B337" s="183" t="s">
        <v>628</v>
      </c>
      <c r="C337" s="184" t="s">
        <v>642</v>
      </c>
      <c r="D337" s="183" t="s">
        <v>1138</v>
      </c>
      <c r="E337" s="185" t="s">
        <v>1141</v>
      </c>
      <c r="F337" s="186" t="s">
        <v>10</v>
      </c>
      <c r="G337" s="187">
        <v>36</v>
      </c>
      <c r="H337" s="188"/>
      <c r="I337" s="223">
        <v>59.19</v>
      </c>
      <c r="J337" s="235">
        <v>61.95</v>
      </c>
      <c r="K337" s="235">
        <f t="shared" si="16"/>
        <v>0</v>
      </c>
      <c r="L337" s="235">
        <f t="shared" si="17"/>
        <v>0</v>
      </c>
      <c r="M337" s="235">
        <f t="shared" si="18"/>
        <v>0</v>
      </c>
      <c r="N337" s="253">
        <f t="shared" si="19"/>
        <v>0</v>
      </c>
    </row>
    <row r="338" spans="1:14" x14ac:dyDescent="0.2">
      <c r="A338" s="182" t="s">
        <v>633</v>
      </c>
      <c r="B338" s="183" t="s">
        <v>634</v>
      </c>
      <c r="C338" s="184" t="s">
        <v>642</v>
      </c>
      <c r="D338" s="183" t="s">
        <v>1138</v>
      </c>
      <c r="E338" s="185" t="s">
        <v>1142</v>
      </c>
      <c r="F338" s="186" t="s">
        <v>74</v>
      </c>
      <c r="G338" s="187">
        <v>36</v>
      </c>
      <c r="H338" s="188"/>
      <c r="I338" s="223">
        <v>215.29</v>
      </c>
      <c r="J338" s="235">
        <v>215.29</v>
      </c>
      <c r="K338" s="235">
        <f t="shared" ref="K338:K401" si="20">IF($A338=$C338,SUMIF($C$17:$C$482,$A338,I$17:I$482),0)</f>
        <v>0</v>
      </c>
      <c r="L338" s="235">
        <f t="shared" ref="L338:L401" si="21">IF($A338=$C338,SUMIF($C$17:$C$482,$A338,J$17:J$482),0)</f>
        <v>0</v>
      </c>
      <c r="M338" s="235">
        <f t="shared" ref="M338:M401" si="22">L338-K338</f>
        <v>0</v>
      </c>
      <c r="N338" s="253">
        <f t="shared" ref="N338:N401" si="23">IF(K338&gt;0,ROUND(L338/K338,3),0)</f>
        <v>0</v>
      </c>
    </row>
    <row r="339" spans="1:14" x14ac:dyDescent="0.2">
      <c r="A339" s="182" t="s">
        <v>636</v>
      </c>
      <c r="B339" s="183" t="s">
        <v>637</v>
      </c>
      <c r="C339" s="184" t="s">
        <v>642</v>
      </c>
      <c r="D339" s="183" t="s">
        <v>1138</v>
      </c>
      <c r="E339" s="185" t="s">
        <v>1143</v>
      </c>
      <c r="F339" s="186" t="s">
        <v>74</v>
      </c>
      <c r="G339" s="187">
        <v>36</v>
      </c>
      <c r="H339" s="188"/>
      <c r="I339" s="223">
        <v>30.04</v>
      </c>
      <c r="J339" s="235">
        <v>30.04</v>
      </c>
      <c r="K339" s="235">
        <f t="shared" si="20"/>
        <v>0</v>
      </c>
      <c r="L339" s="235">
        <f t="shared" si="21"/>
        <v>0</v>
      </c>
      <c r="M339" s="235">
        <f t="shared" si="22"/>
        <v>0</v>
      </c>
      <c r="N339" s="253">
        <f t="shared" si="23"/>
        <v>0</v>
      </c>
    </row>
    <row r="340" spans="1:14" x14ac:dyDescent="0.2">
      <c r="A340" s="182" t="s">
        <v>639</v>
      </c>
      <c r="B340" s="183" t="s">
        <v>640</v>
      </c>
      <c r="C340" s="184" t="s">
        <v>642</v>
      </c>
      <c r="D340" s="183" t="s">
        <v>1138</v>
      </c>
      <c r="E340" s="185" t="s">
        <v>1144</v>
      </c>
      <c r="F340" s="186" t="s">
        <v>10</v>
      </c>
      <c r="G340" s="187">
        <v>36</v>
      </c>
      <c r="H340" s="188"/>
      <c r="I340" s="223">
        <v>27.63</v>
      </c>
      <c r="J340" s="235">
        <v>28.45</v>
      </c>
      <c r="K340" s="235">
        <f t="shared" si="20"/>
        <v>0</v>
      </c>
      <c r="L340" s="235">
        <f t="shared" si="21"/>
        <v>0</v>
      </c>
      <c r="M340" s="235">
        <f t="shared" si="22"/>
        <v>0</v>
      </c>
      <c r="N340" s="253">
        <f t="shared" si="23"/>
        <v>0</v>
      </c>
    </row>
    <row r="341" spans="1:14" x14ac:dyDescent="0.2">
      <c r="A341" s="42" t="s">
        <v>642</v>
      </c>
      <c r="B341" s="43" t="s">
        <v>643</v>
      </c>
      <c r="C341" s="189" t="s">
        <v>642</v>
      </c>
      <c r="D341" s="43" t="s">
        <v>643</v>
      </c>
      <c r="E341" s="46" t="s">
        <v>644</v>
      </c>
      <c r="F341" s="190" t="s">
        <v>74</v>
      </c>
      <c r="G341" s="48">
        <v>36</v>
      </c>
      <c r="H341" s="149"/>
      <c r="I341" s="224">
        <v>0</v>
      </c>
      <c r="J341" s="236">
        <v>0</v>
      </c>
      <c r="K341" s="236">
        <f t="shared" si="20"/>
        <v>588.9799999999999</v>
      </c>
      <c r="L341" s="236">
        <f t="shared" si="21"/>
        <v>597.86</v>
      </c>
      <c r="M341" s="236">
        <f t="shared" si="22"/>
        <v>8.8800000000001091</v>
      </c>
      <c r="N341" s="254">
        <f t="shared" si="23"/>
        <v>1.0149999999999999</v>
      </c>
    </row>
    <row r="342" spans="1:14" x14ac:dyDescent="0.2">
      <c r="A342" s="178" t="s">
        <v>645</v>
      </c>
      <c r="B342" s="179" t="s">
        <v>646</v>
      </c>
      <c r="C342" s="180" t="s">
        <v>645</v>
      </c>
      <c r="D342" s="179" t="s">
        <v>646</v>
      </c>
      <c r="E342" s="39" t="s">
        <v>647</v>
      </c>
      <c r="F342" s="181" t="s">
        <v>74</v>
      </c>
      <c r="G342" s="41">
        <v>37</v>
      </c>
      <c r="H342" s="149"/>
      <c r="I342" s="223">
        <v>290.98</v>
      </c>
      <c r="J342" s="234">
        <v>299.06</v>
      </c>
      <c r="K342" s="234">
        <f t="shared" si="20"/>
        <v>290.98</v>
      </c>
      <c r="L342" s="234">
        <f t="shared" si="21"/>
        <v>299.06</v>
      </c>
      <c r="M342" s="234">
        <f t="shared" si="22"/>
        <v>8.0799999999999841</v>
      </c>
      <c r="N342" s="252">
        <f t="shared" si="23"/>
        <v>1.028</v>
      </c>
    </row>
    <row r="343" spans="1:14" x14ac:dyDescent="0.2">
      <c r="A343" s="178" t="s">
        <v>648</v>
      </c>
      <c r="B343" s="179" t="s">
        <v>649</v>
      </c>
      <c r="C343" s="180" t="s">
        <v>648</v>
      </c>
      <c r="D343" s="179" t="s">
        <v>649</v>
      </c>
      <c r="E343" s="39" t="s">
        <v>650</v>
      </c>
      <c r="F343" s="181" t="s">
        <v>74</v>
      </c>
      <c r="G343" s="41">
        <v>37</v>
      </c>
      <c r="H343" s="149"/>
      <c r="I343" s="223">
        <v>520.16999999999996</v>
      </c>
      <c r="J343" s="234">
        <v>520.16999999999996</v>
      </c>
      <c r="K343" s="234">
        <f t="shared" si="20"/>
        <v>520.16999999999996</v>
      </c>
      <c r="L343" s="234">
        <f t="shared" si="21"/>
        <v>520.16999999999996</v>
      </c>
      <c r="M343" s="234">
        <f t="shared" si="22"/>
        <v>0</v>
      </c>
      <c r="N343" s="252">
        <f t="shared" si="23"/>
        <v>1</v>
      </c>
    </row>
    <row r="344" spans="1:14" x14ac:dyDescent="0.2">
      <c r="A344" s="178" t="s">
        <v>651</v>
      </c>
      <c r="B344" s="179" t="s">
        <v>652</v>
      </c>
      <c r="C344" s="180" t="s">
        <v>651</v>
      </c>
      <c r="D344" s="179" t="s">
        <v>652</v>
      </c>
      <c r="E344" s="39" t="s">
        <v>653</v>
      </c>
      <c r="F344" s="181" t="s">
        <v>74</v>
      </c>
      <c r="G344" s="41">
        <v>37</v>
      </c>
      <c r="H344" s="149"/>
      <c r="I344" s="223">
        <v>335.21</v>
      </c>
      <c r="J344" s="234">
        <v>335.21</v>
      </c>
      <c r="K344" s="234">
        <f t="shared" si="20"/>
        <v>335.21</v>
      </c>
      <c r="L344" s="234">
        <f t="shared" si="21"/>
        <v>335.21</v>
      </c>
      <c r="M344" s="234">
        <f t="shared" si="22"/>
        <v>0</v>
      </c>
      <c r="N344" s="252">
        <f t="shared" si="23"/>
        <v>1</v>
      </c>
    </row>
    <row r="345" spans="1:14" x14ac:dyDescent="0.2">
      <c r="A345" s="178" t="s">
        <v>654</v>
      </c>
      <c r="B345" s="179" t="s">
        <v>655</v>
      </c>
      <c r="C345" s="180" t="s">
        <v>654</v>
      </c>
      <c r="D345" s="179" t="s">
        <v>655</v>
      </c>
      <c r="E345" s="39" t="s">
        <v>656</v>
      </c>
      <c r="F345" s="181" t="s">
        <v>74</v>
      </c>
      <c r="G345" s="41">
        <v>38</v>
      </c>
      <c r="H345" s="149"/>
      <c r="I345" s="223">
        <v>45.93</v>
      </c>
      <c r="J345" s="234">
        <v>64.03</v>
      </c>
      <c r="K345" s="234">
        <f t="shared" si="20"/>
        <v>45.93</v>
      </c>
      <c r="L345" s="234">
        <f t="shared" si="21"/>
        <v>64.03</v>
      </c>
      <c r="M345" s="234">
        <f t="shared" si="22"/>
        <v>18.100000000000001</v>
      </c>
      <c r="N345" s="252">
        <f t="shared" si="23"/>
        <v>1.3939999999999999</v>
      </c>
    </row>
    <row r="346" spans="1:14" x14ac:dyDescent="0.2">
      <c r="A346" s="178" t="s">
        <v>657</v>
      </c>
      <c r="B346" s="179" t="s">
        <v>658</v>
      </c>
      <c r="C346" s="180" t="s">
        <v>657</v>
      </c>
      <c r="D346" s="179" t="s">
        <v>658</v>
      </c>
      <c r="E346" s="39" t="s">
        <v>659</v>
      </c>
      <c r="F346" s="181" t="s">
        <v>74</v>
      </c>
      <c r="G346" s="41">
        <v>38</v>
      </c>
      <c r="H346" s="149"/>
      <c r="I346" s="223">
        <v>121.67</v>
      </c>
      <c r="J346" s="234">
        <v>121.67</v>
      </c>
      <c r="K346" s="234">
        <f t="shared" si="20"/>
        <v>121.67</v>
      </c>
      <c r="L346" s="234">
        <f t="shared" si="21"/>
        <v>121.67</v>
      </c>
      <c r="M346" s="234">
        <f t="shared" si="22"/>
        <v>0</v>
      </c>
      <c r="N346" s="252">
        <f t="shared" si="23"/>
        <v>1</v>
      </c>
    </row>
    <row r="347" spans="1:14" x14ac:dyDescent="0.2">
      <c r="A347" s="178" t="s">
        <v>660</v>
      </c>
      <c r="B347" s="179" t="s">
        <v>661</v>
      </c>
      <c r="C347" s="180" t="s">
        <v>660</v>
      </c>
      <c r="D347" s="179" t="s">
        <v>661</v>
      </c>
      <c r="E347" s="39" t="s">
        <v>662</v>
      </c>
      <c r="F347" s="181" t="s">
        <v>74</v>
      </c>
      <c r="G347" s="41">
        <v>38</v>
      </c>
      <c r="H347" s="149"/>
      <c r="I347" s="223">
        <v>408.54</v>
      </c>
      <c r="J347" s="234">
        <v>408.54</v>
      </c>
      <c r="K347" s="234">
        <f t="shared" si="20"/>
        <v>408.54</v>
      </c>
      <c r="L347" s="234">
        <f t="shared" si="21"/>
        <v>408.54</v>
      </c>
      <c r="M347" s="234">
        <f t="shared" si="22"/>
        <v>0</v>
      </c>
      <c r="N347" s="252">
        <f t="shared" si="23"/>
        <v>1</v>
      </c>
    </row>
    <row r="348" spans="1:14" x14ac:dyDescent="0.2">
      <c r="A348" s="178" t="s">
        <v>663</v>
      </c>
      <c r="B348" s="179" t="s">
        <v>664</v>
      </c>
      <c r="C348" s="180" t="s">
        <v>663</v>
      </c>
      <c r="D348" s="179" t="s">
        <v>664</v>
      </c>
      <c r="E348" s="39" t="s">
        <v>665</v>
      </c>
      <c r="F348" s="181" t="s">
        <v>74</v>
      </c>
      <c r="G348" s="41">
        <v>38</v>
      </c>
      <c r="H348" s="149"/>
      <c r="I348" s="223">
        <v>138.96</v>
      </c>
      <c r="J348" s="234">
        <v>138.96</v>
      </c>
      <c r="K348" s="234">
        <f t="shared" si="20"/>
        <v>138.96</v>
      </c>
      <c r="L348" s="234">
        <f t="shared" si="21"/>
        <v>138.96</v>
      </c>
      <c r="M348" s="234">
        <f t="shared" si="22"/>
        <v>0</v>
      </c>
      <c r="N348" s="252">
        <f t="shared" si="23"/>
        <v>1</v>
      </c>
    </row>
    <row r="349" spans="1:14" x14ac:dyDescent="0.2">
      <c r="A349" s="178" t="s">
        <v>666</v>
      </c>
      <c r="B349" s="179" t="s">
        <v>667</v>
      </c>
      <c r="C349" s="180" t="s">
        <v>666</v>
      </c>
      <c r="D349" s="179" t="s">
        <v>667</v>
      </c>
      <c r="E349" s="39" t="s">
        <v>668</v>
      </c>
      <c r="F349" s="181" t="s">
        <v>74</v>
      </c>
      <c r="G349" s="41">
        <v>40</v>
      </c>
      <c r="H349" s="149"/>
      <c r="I349" s="223">
        <v>2153.2199999999998</v>
      </c>
      <c r="J349" s="234">
        <v>2153.2199999999998</v>
      </c>
      <c r="K349" s="234">
        <f t="shared" si="20"/>
        <v>2153.2199999999998</v>
      </c>
      <c r="L349" s="234">
        <f t="shared" si="21"/>
        <v>2153.2199999999998</v>
      </c>
      <c r="M349" s="234">
        <f t="shared" si="22"/>
        <v>0</v>
      </c>
      <c r="N349" s="252">
        <f t="shared" si="23"/>
        <v>1</v>
      </c>
    </row>
    <row r="350" spans="1:14" x14ac:dyDescent="0.2">
      <c r="A350" s="178" t="s">
        <v>669</v>
      </c>
      <c r="B350" s="179" t="s">
        <v>670</v>
      </c>
      <c r="C350" s="180" t="s">
        <v>669</v>
      </c>
      <c r="D350" s="179" t="s">
        <v>670</v>
      </c>
      <c r="E350" s="39" t="s">
        <v>671</v>
      </c>
      <c r="F350" s="181" t="s">
        <v>471</v>
      </c>
      <c r="G350" s="41">
        <v>41</v>
      </c>
      <c r="H350" s="149"/>
      <c r="I350" s="223">
        <v>180.96</v>
      </c>
      <c r="J350" s="234">
        <v>187.82</v>
      </c>
      <c r="K350" s="234">
        <f t="shared" si="20"/>
        <v>180.96</v>
      </c>
      <c r="L350" s="234">
        <f t="shared" si="21"/>
        <v>187.82</v>
      </c>
      <c r="M350" s="234">
        <f t="shared" si="22"/>
        <v>6.8599999999999852</v>
      </c>
      <c r="N350" s="252">
        <f t="shared" si="23"/>
        <v>1.038</v>
      </c>
    </row>
    <row r="351" spans="1:14" x14ac:dyDescent="0.2">
      <c r="A351" s="178" t="s">
        <v>672</v>
      </c>
      <c r="B351" s="179" t="s">
        <v>673</v>
      </c>
      <c r="C351" s="178" t="s">
        <v>672</v>
      </c>
      <c r="D351" s="179" t="s">
        <v>673</v>
      </c>
      <c r="E351" s="59" t="s">
        <v>674</v>
      </c>
      <c r="F351" s="181" t="s">
        <v>471</v>
      </c>
      <c r="G351" s="41">
        <v>41</v>
      </c>
      <c r="H351" s="149"/>
      <c r="I351" s="223">
        <v>0</v>
      </c>
      <c r="J351" s="234">
        <v>0</v>
      </c>
      <c r="K351" s="234">
        <f t="shared" si="20"/>
        <v>0</v>
      </c>
      <c r="L351" s="234">
        <f t="shared" si="21"/>
        <v>0</v>
      </c>
      <c r="M351" s="234">
        <f t="shared" si="22"/>
        <v>0</v>
      </c>
      <c r="N351" s="252">
        <f t="shared" si="23"/>
        <v>0</v>
      </c>
    </row>
    <row r="352" spans="1:14" x14ac:dyDescent="0.2">
      <c r="A352" s="178" t="s">
        <v>675</v>
      </c>
      <c r="B352" s="179" t="s">
        <v>676</v>
      </c>
      <c r="C352" s="178" t="s">
        <v>675</v>
      </c>
      <c r="D352" s="179" t="s">
        <v>676</v>
      </c>
      <c r="E352" s="59" t="s">
        <v>677</v>
      </c>
      <c r="F352" s="181" t="s">
        <v>471</v>
      </c>
      <c r="G352" s="41">
        <v>41</v>
      </c>
      <c r="H352" s="149"/>
      <c r="I352" s="223">
        <v>0</v>
      </c>
      <c r="J352" s="234">
        <v>0</v>
      </c>
      <c r="K352" s="234">
        <f t="shared" si="20"/>
        <v>0</v>
      </c>
      <c r="L352" s="234">
        <f t="shared" si="21"/>
        <v>0</v>
      </c>
      <c r="M352" s="234">
        <f t="shared" si="22"/>
        <v>0</v>
      </c>
      <c r="N352" s="252">
        <f t="shared" si="23"/>
        <v>0</v>
      </c>
    </row>
    <row r="353" spans="1:14" x14ac:dyDescent="0.2">
      <c r="A353" s="182" t="s">
        <v>672</v>
      </c>
      <c r="B353" s="183" t="s">
        <v>673</v>
      </c>
      <c r="C353" s="184" t="s">
        <v>678</v>
      </c>
      <c r="D353" s="183" t="s">
        <v>1145</v>
      </c>
      <c r="E353" s="185" t="s">
        <v>1146</v>
      </c>
      <c r="F353" s="186" t="s">
        <v>471</v>
      </c>
      <c r="G353" s="187">
        <v>41</v>
      </c>
      <c r="H353" s="188"/>
      <c r="I353" s="223">
        <v>223.94</v>
      </c>
      <c r="J353" s="235">
        <v>227.23</v>
      </c>
      <c r="K353" s="235">
        <f t="shared" si="20"/>
        <v>0</v>
      </c>
      <c r="L353" s="235">
        <f t="shared" si="21"/>
        <v>0</v>
      </c>
      <c r="M353" s="235">
        <f t="shared" si="22"/>
        <v>0</v>
      </c>
      <c r="N353" s="253">
        <f t="shared" si="23"/>
        <v>0</v>
      </c>
    </row>
    <row r="354" spans="1:14" x14ac:dyDescent="0.2">
      <c r="A354" s="182" t="s">
        <v>675</v>
      </c>
      <c r="B354" s="183" t="s">
        <v>676</v>
      </c>
      <c r="C354" s="184" t="s">
        <v>678</v>
      </c>
      <c r="D354" s="183" t="s">
        <v>1145</v>
      </c>
      <c r="E354" s="185" t="s">
        <v>1147</v>
      </c>
      <c r="F354" s="186" t="s">
        <v>471</v>
      </c>
      <c r="G354" s="187">
        <v>41</v>
      </c>
      <c r="H354" s="188"/>
      <c r="I354" s="223">
        <v>177.84</v>
      </c>
      <c r="J354" s="235">
        <v>177.84</v>
      </c>
      <c r="K354" s="235">
        <f t="shared" si="20"/>
        <v>0</v>
      </c>
      <c r="L354" s="235">
        <f t="shared" si="21"/>
        <v>0</v>
      </c>
      <c r="M354" s="235">
        <f t="shared" si="22"/>
        <v>0</v>
      </c>
      <c r="N354" s="253">
        <f t="shared" si="23"/>
        <v>0</v>
      </c>
    </row>
    <row r="355" spans="1:14" x14ac:dyDescent="0.2">
      <c r="A355" s="63" t="s">
        <v>678</v>
      </c>
      <c r="B355" s="64" t="s">
        <v>679</v>
      </c>
      <c r="C355" s="193" t="s">
        <v>678</v>
      </c>
      <c r="D355" s="64" t="s">
        <v>679</v>
      </c>
      <c r="E355" s="67" t="s">
        <v>680</v>
      </c>
      <c r="F355" s="194" t="s">
        <v>471</v>
      </c>
      <c r="G355" s="69">
        <v>41</v>
      </c>
      <c r="H355" s="149"/>
      <c r="I355" s="227">
        <v>0</v>
      </c>
      <c r="J355" s="239">
        <v>0</v>
      </c>
      <c r="K355" s="239">
        <f t="shared" si="20"/>
        <v>401.78</v>
      </c>
      <c r="L355" s="239">
        <f t="shared" si="21"/>
        <v>405.07</v>
      </c>
      <c r="M355" s="239">
        <f t="shared" si="22"/>
        <v>3.2900000000000205</v>
      </c>
      <c r="N355" s="257">
        <f t="shared" si="23"/>
        <v>1.008</v>
      </c>
    </row>
    <row r="356" spans="1:14" x14ac:dyDescent="0.2">
      <c r="A356" s="178" t="s">
        <v>681</v>
      </c>
      <c r="B356" s="179" t="s">
        <v>682</v>
      </c>
      <c r="C356" s="178" t="s">
        <v>681</v>
      </c>
      <c r="D356" s="179" t="s">
        <v>682</v>
      </c>
      <c r="E356" s="59" t="s">
        <v>683</v>
      </c>
      <c r="F356" s="181" t="s">
        <v>471</v>
      </c>
      <c r="G356" s="41">
        <v>42</v>
      </c>
      <c r="H356" s="149"/>
      <c r="I356" s="223">
        <v>0</v>
      </c>
      <c r="J356" s="234">
        <v>0</v>
      </c>
      <c r="K356" s="234">
        <f t="shared" si="20"/>
        <v>0</v>
      </c>
      <c r="L356" s="234">
        <f t="shared" si="21"/>
        <v>0</v>
      </c>
      <c r="M356" s="234">
        <f t="shared" si="22"/>
        <v>0</v>
      </c>
      <c r="N356" s="252">
        <f t="shared" si="23"/>
        <v>0</v>
      </c>
    </row>
    <row r="357" spans="1:14" x14ac:dyDescent="0.2">
      <c r="A357" s="178" t="s">
        <v>684</v>
      </c>
      <c r="B357" s="179" t="s">
        <v>685</v>
      </c>
      <c r="C357" s="180" t="s">
        <v>684</v>
      </c>
      <c r="D357" s="179" t="s">
        <v>685</v>
      </c>
      <c r="E357" s="39" t="s">
        <v>686</v>
      </c>
      <c r="F357" s="181" t="s">
        <v>471</v>
      </c>
      <c r="G357" s="41">
        <v>42</v>
      </c>
      <c r="H357" s="149"/>
      <c r="I357" s="223">
        <v>97.23</v>
      </c>
      <c r="J357" s="234">
        <v>97.22</v>
      </c>
      <c r="K357" s="234">
        <f t="shared" si="20"/>
        <v>97.23</v>
      </c>
      <c r="L357" s="234">
        <f t="shared" si="21"/>
        <v>97.22</v>
      </c>
      <c r="M357" s="234">
        <f t="shared" si="22"/>
        <v>-1.0000000000005116E-2</v>
      </c>
      <c r="N357" s="252">
        <f t="shared" si="23"/>
        <v>1</v>
      </c>
    </row>
    <row r="358" spans="1:14" x14ac:dyDescent="0.2">
      <c r="A358" s="178" t="s">
        <v>687</v>
      </c>
      <c r="B358" s="179" t="s">
        <v>688</v>
      </c>
      <c r="C358" s="180" t="s">
        <v>687</v>
      </c>
      <c r="D358" s="179" t="s">
        <v>688</v>
      </c>
      <c r="E358" s="39" t="s">
        <v>689</v>
      </c>
      <c r="F358" s="181" t="s">
        <v>471</v>
      </c>
      <c r="G358" s="41">
        <v>42</v>
      </c>
      <c r="H358" s="149"/>
      <c r="I358" s="223">
        <v>101.26</v>
      </c>
      <c r="J358" s="234">
        <v>101.5</v>
      </c>
      <c r="K358" s="234">
        <f t="shared" si="20"/>
        <v>101.26</v>
      </c>
      <c r="L358" s="234">
        <f t="shared" si="21"/>
        <v>101.5</v>
      </c>
      <c r="M358" s="234">
        <f t="shared" si="22"/>
        <v>0.23999999999999488</v>
      </c>
      <c r="N358" s="252">
        <f t="shared" si="23"/>
        <v>1.002</v>
      </c>
    </row>
    <row r="359" spans="1:14" x14ac:dyDescent="0.2">
      <c r="A359" s="178" t="s">
        <v>690</v>
      </c>
      <c r="B359" s="179" t="s">
        <v>691</v>
      </c>
      <c r="C359" s="180" t="s">
        <v>690</v>
      </c>
      <c r="D359" s="179" t="s">
        <v>691</v>
      </c>
      <c r="E359" s="39" t="s">
        <v>692</v>
      </c>
      <c r="F359" s="181" t="s">
        <v>471</v>
      </c>
      <c r="G359" s="41">
        <v>42</v>
      </c>
      <c r="H359" s="149"/>
      <c r="I359" s="223">
        <v>135.99</v>
      </c>
      <c r="J359" s="234">
        <v>135.99</v>
      </c>
      <c r="K359" s="234">
        <f t="shared" si="20"/>
        <v>135.99</v>
      </c>
      <c r="L359" s="234">
        <f t="shared" si="21"/>
        <v>135.99</v>
      </c>
      <c r="M359" s="234">
        <f t="shared" si="22"/>
        <v>0</v>
      </c>
      <c r="N359" s="252">
        <f t="shared" si="23"/>
        <v>1</v>
      </c>
    </row>
    <row r="360" spans="1:14" x14ac:dyDescent="0.2">
      <c r="A360" s="178" t="s">
        <v>693</v>
      </c>
      <c r="B360" s="179" t="s">
        <v>694</v>
      </c>
      <c r="C360" s="180" t="s">
        <v>693</v>
      </c>
      <c r="D360" s="179" t="s">
        <v>694</v>
      </c>
      <c r="E360" s="39" t="s">
        <v>695</v>
      </c>
      <c r="F360" s="181" t="s">
        <v>471</v>
      </c>
      <c r="G360" s="41">
        <v>42</v>
      </c>
      <c r="H360" s="149"/>
      <c r="I360" s="223">
        <v>145.11000000000001</v>
      </c>
      <c r="J360" s="234">
        <v>145.16</v>
      </c>
      <c r="K360" s="234">
        <f t="shared" si="20"/>
        <v>145.11000000000001</v>
      </c>
      <c r="L360" s="234">
        <f t="shared" si="21"/>
        <v>145.16</v>
      </c>
      <c r="M360" s="234">
        <f t="shared" si="22"/>
        <v>4.9999999999982947E-2</v>
      </c>
      <c r="N360" s="252">
        <f t="shared" si="23"/>
        <v>1</v>
      </c>
    </row>
    <row r="361" spans="1:14" x14ac:dyDescent="0.2">
      <c r="A361" s="178" t="s">
        <v>696</v>
      </c>
      <c r="B361" s="179" t="s">
        <v>697</v>
      </c>
      <c r="C361" s="178" t="s">
        <v>696</v>
      </c>
      <c r="D361" s="179" t="s">
        <v>697</v>
      </c>
      <c r="E361" s="59" t="s">
        <v>698</v>
      </c>
      <c r="F361" s="181" t="s">
        <v>471</v>
      </c>
      <c r="G361" s="41">
        <v>42</v>
      </c>
      <c r="H361" s="149"/>
      <c r="I361" s="223">
        <v>0</v>
      </c>
      <c r="J361" s="234">
        <v>0</v>
      </c>
      <c r="K361" s="234">
        <f t="shared" si="20"/>
        <v>0</v>
      </c>
      <c r="L361" s="234">
        <f t="shared" si="21"/>
        <v>0</v>
      </c>
      <c r="M361" s="234">
        <f t="shared" si="22"/>
        <v>0</v>
      </c>
      <c r="N361" s="252">
        <f t="shared" si="23"/>
        <v>0</v>
      </c>
    </row>
    <row r="362" spans="1:14" x14ac:dyDescent="0.2">
      <c r="A362" s="182" t="s">
        <v>681</v>
      </c>
      <c r="B362" s="183" t="s">
        <v>682</v>
      </c>
      <c r="C362" s="184" t="s">
        <v>699</v>
      </c>
      <c r="D362" s="183" t="s">
        <v>1148</v>
      </c>
      <c r="E362" s="185" t="s">
        <v>1149</v>
      </c>
      <c r="F362" s="186" t="s">
        <v>471</v>
      </c>
      <c r="G362" s="187">
        <v>42</v>
      </c>
      <c r="H362" s="188"/>
      <c r="I362" s="223">
        <v>59.58</v>
      </c>
      <c r="J362" s="235">
        <v>65.02</v>
      </c>
      <c r="K362" s="235">
        <f t="shared" si="20"/>
        <v>0</v>
      </c>
      <c r="L362" s="235">
        <f t="shared" si="21"/>
        <v>0</v>
      </c>
      <c r="M362" s="235">
        <f t="shared" si="22"/>
        <v>0</v>
      </c>
      <c r="N362" s="253">
        <f t="shared" si="23"/>
        <v>0</v>
      </c>
    </row>
    <row r="363" spans="1:14" x14ac:dyDescent="0.2">
      <c r="A363" s="182" t="s">
        <v>684</v>
      </c>
      <c r="B363" s="183" t="s">
        <v>685</v>
      </c>
      <c r="C363" s="184" t="s">
        <v>699</v>
      </c>
      <c r="D363" s="183" t="s">
        <v>1148</v>
      </c>
      <c r="E363" s="185" t="s">
        <v>1150</v>
      </c>
      <c r="F363" s="186" t="s">
        <v>471</v>
      </c>
      <c r="G363" s="187">
        <v>42</v>
      </c>
      <c r="H363" s="188"/>
      <c r="I363" s="223">
        <v>91.59</v>
      </c>
      <c r="J363" s="235">
        <v>91.6</v>
      </c>
      <c r="K363" s="235">
        <f t="shared" si="20"/>
        <v>0</v>
      </c>
      <c r="L363" s="235">
        <f t="shared" si="21"/>
        <v>0</v>
      </c>
      <c r="M363" s="235">
        <f t="shared" si="22"/>
        <v>0</v>
      </c>
      <c r="N363" s="253">
        <f t="shared" si="23"/>
        <v>0</v>
      </c>
    </row>
    <row r="364" spans="1:14" x14ac:dyDescent="0.2">
      <c r="A364" s="182" t="s">
        <v>687</v>
      </c>
      <c r="B364" s="183" t="s">
        <v>688</v>
      </c>
      <c r="C364" s="184" t="s">
        <v>699</v>
      </c>
      <c r="D364" s="183" t="s">
        <v>1148</v>
      </c>
      <c r="E364" s="185" t="s">
        <v>1151</v>
      </c>
      <c r="F364" s="186" t="s">
        <v>471</v>
      </c>
      <c r="G364" s="187">
        <v>42</v>
      </c>
      <c r="H364" s="188"/>
      <c r="I364" s="223">
        <v>121.4</v>
      </c>
      <c r="J364" s="235">
        <v>121.68</v>
      </c>
      <c r="K364" s="235">
        <f t="shared" si="20"/>
        <v>0</v>
      </c>
      <c r="L364" s="235">
        <f t="shared" si="21"/>
        <v>0</v>
      </c>
      <c r="M364" s="235">
        <f t="shared" si="22"/>
        <v>0</v>
      </c>
      <c r="N364" s="253">
        <f t="shared" si="23"/>
        <v>0</v>
      </c>
    </row>
    <row r="365" spans="1:14" x14ac:dyDescent="0.2">
      <c r="A365" s="182" t="s">
        <v>690</v>
      </c>
      <c r="B365" s="183" t="s">
        <v>691</v>
      </c>
      <c r="C365" s="184" t="s">
        <v>699</v>
      </c>
      <c r="D365" s="183" t="s">
        <v>1148</v>
      </c>
      <c r="E365" s="185" t="s">
        <v>1152</v>
      </c>
      <c r="F365" s="186" t="s">
        <v>471</v>
      </c>
      <c r="G365" s="187">
        <v>42</v>
      </c>
      <c r="H365" s="188"/>
      <c r="I365" s="223">
        <v>113.08</v>
      </c>
      <c r="J365" s="235">
        <v>113.08</v>
      </c>
      <c r="K365" s="235">
        <f t="shared" si="20"/>
        <v>0</v>
      </c>
      <c r="L365" s="235">
        <f t="shared" si="21"/>
        <v>0</v>
      </c>
      <c r="M365" s="235">
        <f t="shared" si="22"/>
        <v>0</v>
      </c>
      <c r="N365" s="253">
        <f t="shared" si="23"/>
        <v>0</v>
      </c>
    </row>
    <row r="366" spans="1:14" x14ac:dyDescent="0.2">
      <c r="A366" s="182" t="s">
        <v>693</v>
      </c>
      <c r="B366" s="183" t="s">
        <v>694</v>
      </c>
      <c r="C366" s="184" t="s">
        <v>699</v>
      </c>
      <c r="D366" s="183" t="s">
        <v>1148</v>
      </c>
      <c r="E366" s="185" t="s">
        <v>1153</v>
      </c>
      <c r="F366" s="186" t="s">
        <v>471</v>
      </c>
      <c r="G366" s="187">
        <v>42</v>
      </c>
      <c r="H366" s="188"/>
      <c r="I366" s="223">
        <v>97.8</v>
      </c>
      <c r="J366" s="235">
        <v>97.83</v>
      </c>
      <c r="K366" s="235">
        <f t="shared" si="20"/>
        <v>0</v>
      </c>
      <c r="L366" s="235">
        <f t="shared" si="21"/>
        <v>0</v>
      </c>
      <c r="M366" s="235">
        <f t="shared" si="22"/>
        <v>0</v>
      </c>
      <c r="N366" s="253">
        <f t="shared" si="23"/>
        <v>0</v>
      </c>
    </row>
    <row r="367" spans="1:14" x14ac:dyDescent="0.2">
      <c r="A367" s="182" t="s">
        <v>696</v>
      </c>
      <c r="B367" s="183" t="s">
        <v>697</v>
      </c>
      <c r="C367" s="184" t="s">
        <v>699</v>
      </c>
      <c r="D367" s="183" t="s">
        <v>1148</v>
      </c>
      <c r="E367" s="185" t="s">
        <v>1154</v>
      </c>
      <c r="F367" s="186" t="s">
        <v>471</v>
      </c>
      <c r="G367" s="187">
        <v>42</v>
      </c>
      <c r="H367" s="188"/>
      <c r="I367" s="223">
        <v>217.39</v>
      </c>
      <c r="J367" s="235">
        <v>217.4</v>
      </c>
      <c r="K367" s="235">
        <f t="shared" si="20"/>
        <v>0</v>
      </c>
      <c r="L367" s="235">
        <f t="shared" si="21"/>
        <v>0</v>
      </c>
      <c r="M367" s="235">
        <f t="shared" si="22"/>
        <v>0</v>
      </c>
      <c r="N367" s="253">
        <f t="shared" si="23"/>
        <v>0</v>
      </c>
    </row>
    <row r="368" spans="1:14" x14ac:dyDescent="0.2">
      <c r="A368" s="42" t="s">
        <v>699</v>
      </c>
      <c r="B368" s="43" t="s">
        <v>700</v>
      </c>
      <c r="C368" s="189" t="s">
        <v>699</v>
      </c>
      <c r="D368" s="43" t="s">
        <v>700</v>
      </c>
      <c r="E368" s="46" t="s">
        <v>701</v>
      </c>
      <c r="F368" s="190" t="s">
        <v>471</v>
      </c>
      <c r="G368" s="48">
        <v>42</v>
      </c>
      <c r="H368" s="149"/>
      <c r="I368" s="224">
        <v>0</v>
      </c>
      <c r="J368" s="236">
        <v>0</v>
      </c>
      <c r="K368" s="236">
        <f t="shared" si="20"/>
        <v>700.84</v>
      </c>
      <c r="L368" s="236">
        <f t="shared" si="21"/>
        <v>706.61</v>
      </c>
      <c r="M368" s="236">
        <f t="shared" si="22"/>
        <v>5.7699999999999818</v>
      </c>
      <c r="N368" s="254">
        <f t="shared" si="23"/>
        <v>1.008</v>
      </c>
    </row>
    <row r="369" spans="1:14" x14ac:dyDescent="0.2">
      <c r="A369" s="182" t="s">
        <v>681</v>
      </c>
      <c r="B369" s="183" t="s">
        <v>682</v>
      </c>
      <c r="C369" s="184" t="s">
        <v>702</v>
      </c>
      <c r="D369" s="183" t="s">
        <v>1155</v>
      </c>
      <c r="E369" s="185" t="s">
        <v>1156</v>
      </c>
      <c r="F369" s="186" t="s">
        <v>471</v>
      </c>
      <c r="G369" s="187">
        <v>42</v>
      </c>
      <c r="H369" s="188"/>
      <c r="I369" s="223">
        <v>101.43</v>
      </c>
      <c r="J369" s="235">
        <v>110.7</v>
      </c>
      <c r="K369" s="235">
        <f t="shared" si="20"/>
        <v>0</v>
      </c>
      <c r="L369" s="235">
        <f t="shared" si="21"/>
        <v>0</v>
      </c>
      <c r="M369" s="235">
        <f t="shared" si="22"/>
        <v>0</v>
      </c>
      <c r="N369" s="253">
        <f t="shared" si="23"/>
        <v>0</v>
      </c>
    </row>
    <row r="370" spans="1:14" x14ac:dyDescent="0.2">
      <c r="A370" s="182" t="s">
        <v>696</v>
      </c>
      <c r="B370" s="183" t="s">
        <v>697</v>
      </c>
      <c r="C370" s="184" t="s">
        <v>702</v>
      </c>
      <c r="D370" s="183" t="s">
        <v>1155</v>
      </c>
      <c r="E370" s="185" t="s">
        <v>1157</v>
      </c>
      <c r="F370" s="186" t="s">
        <v>471</v>
      </c>
      <c r="G370" s="187">
        <v>42</v>
      </c>
      <c r="H370" s="188"/>
      <c r="I370" s="223">
        <v>543.01</v>
      </c>
      <c r="J370" s="235">
        <v>543</v>
      </c>
      <c r="K370" s="235">
        <f t="shared" si="20"/>
        <v>0</v>
      </c>
      <c r="L370" s="235">
        <f t="shared" si="21"/>
        <v>0</v>
      </c>
      <c r="M370" s="235">
        <f t="shared" si="22"/>
        <v>0</v>
      </c>
      <c r="N370" s="253">
        <f t="shared" si="23"/>
        <v>0</v>
      </c>
    </row>
    <row r="371" spans="1:14" x14ac:dyDescent="0.2">
      <c r="A371" s="50" t="s">
        <v>702</v>
      </c>
      <c r="B371" s="51" t="s">
        <v>703</v>
      </c>
      <c r="C371" s="191" t="s">
        <v>702</v>
      </c>
      <c r="D371" s="51" t="s">
        <v>703</v>
      </c>
      <c r="E371" s="54" t="s">
        <v>704</v>
      </c>
      <c r="F371" s="192" t="s">
        <v>471</v>
      </c>
      <c r="G371" s="56">
        <v>42</v>
      </c>
      <c r="H371" s="149"/>
      <c r="I371" s="225">
        <v>0</v>
      </c>
      <c r="J371" s="237">
        <v>0</v>
      </c>
      <c r="K371" s="237">
        <f t="shared" si="20"/>
        <v>644.44000000000005</v>
      </c>
      <c r="L371" s="237">
        <f t="shared" si="21"/>
        <v>653.70000000000005</v>
      </c>
      <c r="M371" s="237">
        <f t="shared" si="22"/>
        <v>9.2599999999999909</v>
      </c>
      <c r="N371" s="255">
        <f t="shared" si="23"/>
        <v>1.014</v>
      </c>
    </row>
    <row r="372" spans="1:14" x14ac:dyDescent="0.2">
      <c r="A372" s="178" t="s">
        <v>705</v>
      </c>
      <c r="B372" s="179" t="s">
        <v>706</v>
      </c>
      <c r="C372" s="180" t="s">
        <v>705</v>
      </c>
      <c r="D372" s="179" t="s">
        <v>706</v>
      </c>
      <c r="E372" s="39" t="s">
        <v>707</v>
      </c>
      <c r="F372" s="181" t="s">
        <v>471</v>
      </c>
      <c r="G372" s="41">
        <v>43</v>
      </c>
      <c r="H372" s="149"/>
      <c r="I372" s="223">
        <v>591.01</v>
      </c>
      <c r="J372" s="234">
        <v>594.78</v>
      </c>
      <c r="K372" s="234">
        <f t="shared" si="20"/>
        <v>591.01</v>
      </c>
      <c r="L372" s="234">
        <f t="shared" si="21"/>
        <v>594.78</v>
      </c>
      <c r="M372" s="234">
        <f t="shared" si="22"/>
        <v>3.7699999999999818</v>
      </c>
      <c r="N372" s="252">
        <f t="shared" si="23"/>
        <v>1.006</v>
      </c>
    </row>
    <row r="373" spans="1:14" x14ac:dyDescent="0.2">
      <c r="A373" s="178" t="s">
        <v>708</v>
      </c>
      <c r="B373" s="179" t="s">
        <v>709</v>
      </c>
      <c r="C373" s="180" t="s">
        <v>708</v>
      </c>
      <c r="D373" s="179" t="s">
        <v>709</v>
      </c>
      <c r="E373" s="39" t="s">
        <v>710</v>
      </c>
      <c r="F373" s="181" t="s">
        <v>471</v>
      </c>
      <c r="G373" s="41">
        <v>43</v>
      </c>
      <c r="H373" s="149"/>
      <c r="I373" s="223">
        <v>72.760000000000005</v>
      </c>
      <c r="J373" s="234">
        <v>86.02</v>
      </c>
      <c r="K373" s="234">
        <f t="shared" si="20"/>
        <v>72.760000000000005</v>
      </c>
      <c r="L373" s="234">
        <f t="shared" si="21"/>
        <v>86.02</v>
      </c>
      <c r="M373" s="234">
        <f t="shared" si="22"/>
        <v>13.259999999999991</v>
      </c>
      <c r="N373" s="252">
        <f t="shared" si="23"/>
        <v>1.1819999999999999</v>
      </c>
    </row>
    <row r="374" spans="1:14" x14ac:dyDescent="0.2">
      <c r="A374" s="178" t="s">
        <v>711</v>
      </c>
      <c r="B374" s="179" t="s">
        <v>712</v>
      </c>
      <c r="C374" s="180" t="s">
        <v>711</v>
      </c>
      <c r="D374" s="179" t="s">
        <v>712</v>
      </c>
      <c r="E374" s="39" t="s">
        <v>713</v>
      </c>
      <c r="F374" s="181" t="s">
        <v>471</v>
      </c>
      <c r="G374" s="41">
        <v>45</v>
      </c>
      <c r="H374" s="149"/>
      <c r="I374" s="223">
        <v>992.33</v>
      </c>
      <c r="J374" s="234">
        <v>992.33</v>
      </c>
      <c r="K374" s="234">
        <f t="shared" si="20"/>
        <v>992.33</v>
      </c>
      <c r="L374" s="234">
        <f t="shared" si="21"/>
        <v>992.33</v>
      </c>
      <c r="M374" s="234">
        <f t="shared" si="22"/>
        <v>0</v>
      </c>
      <c r="N374" s="252">
        <f t="shared" si="23"/>
        <v>1</v>
      </c>
    </row>
    <row r="375" spans="1:14" x14ac:dyDescent="0.2">
      <c r="A375" s="178" t="s">
        <v>714</v>
      </c>
      <c r="B375" s="179" t="s">
        <v>715</v>
      </c>
      <c r="C375" s="180" t="s">
        <v>714</v>
      </c>
      <c r="D375" s="179" t="s">
        <v>715</v>
      </c>
      <c r="E375" s="39" t="s">
        <v>716</v>
      </c>
      <c r="F375" s="181" t="s">
        <v>131</v>
      </c>
      <c r="G375" s="41">
        <v>46</v>
      </c>
      <c r="H375" s="149"/>
      <c r="I375" s="223">
        <v>47.18</v>
      </c>
      <c r="J375" s="234">
        <v>47.18</v>
      </c>
      <c r="K375" s="234">
        <f t="shared" si="20"/>
        <v>47.18</v>
      </c>
      <c r="L375" s="234">
        <f t="shared" si="21"/>
        <v>47.18</v>
      </c>
      <c r="M375" s="234">
        <f t="shared" si="22"/>
        <v>0</v>
      </c>
      <c r="N375" s="252">
        <f t="shared" si="23"/>
        <v>1</v>
      </c>
    </row>
    <row r="376" spans="1:14" x14ac:dyDescent="0.2">
      <c r="A376" s="178" t="s">
        <v>717</v>
      </c>
      <c r="B376" s="179" t="s">
        <v>718</v>
      </c>
      <c r="C376" s="180" t="s">
        <v>717</v>
      </c>
      <c r="D376" s="179" t="s">
        <v>718</v>
      </c>
      <c r="E376" s="39" t="s">
        <v>719</v>
      </c>
      <c r="F376" s="181" t="s">
        <v>131</v>
      </c>
      <c r="G376" s="41">
        <v>46</v>
      </c>
      <c r="H376" s="149"/>
      <c r="I376" s="223">
        <v>169.06</v>
      </c>
      <c r="J376" s="234">
        <v>169.06</v>
      </c>
      <c r="K376" s="234">
        <f t="shared" si="20"/>
        <v>169.06</v>
      </c>
      <c r="L376" s="234">
        <f t="shared" si="21"/>
        <v>169.06</v>
      </c>
      <c r="M376" s="234">
        <f t="shared" si="22"/>
        <v>0</v>
      </c>
      <c r="N376" s="252">
        <f t="shared" si="23"/>
        <v>1</v>
      </c>
    </row>
    <row r="377" spans="1:14" x14ac:dyDescent="0.2">
      <c r="A377" s="178" t="s">
        <v>720</v>
      </c>
      <c r="B377" s="179" t="s">
        <v>721</v>
      </c>
      <c r="C377" s="180" t="s">
        <v>720</v>
      </c>
      <c r="D377" s="179" t="s">
        <v>721</v>
      </c>
      <c r="E377" s="39" t="s">
        <v>722</v>
      </c>
      <c r="F377" s="181" t="s">
        <v>131</v>
      </c>
      <c r="G377" s="41">
        <v>46</v>
      </c>
      <c r="H377" s="149"/>
      <c r="I377" s="223">
        <v>62.72</v>
      </c>
      <c r="J377" s="234">
        <v>62.72</v>
      </c>
      <c r="K377" s="234">
        <f t="shared" si="20"/>
        <v>62.72</v>
      </c>
      <c r="L377" s="234">
        <f t="shared" si="21"/>
        <v>62.72</v>
      </c>
      <c r="M377" s="234">
        <f t="shared" si="22"/>
        <v>0</v>
      </c>
      <c r="N377" s="252">
        <f t="shared" si="23"/>
        <v>1</v>
      </c>
    </row>
    <row r="378" spans="1:14" x14ac:dyDescent="0.2">
      <c r="A378" s="178" t="s">
        <v>723</v>
      </c>
      <c r="B378" s="179" t="s">
        <v>724</v>
      </c>
      <c r="C378" s="180" t="s">
        <v>723</v>
      </c>
      <c r="D378" s="179" t="s">
        <v>724</v>
      </c>
      <c r="E378" s="39" t="s">
        <v>725</v>
      </c>
      <c r="F378" s="181" t="s">
        <v>131</v>
      </c>
      <c r="G378" s="41">
        <v>46</v>
      </c>
      <c r="H378" s="149"/>
      <c r="I378" s="223">
        <v>133.19</v>
      </c>
      <c r="J378" s="234">
        <v>133.19</v>
      </c>
      <c r="K378" s="234">
        <f t="shared" si="20"/>
        <v>133.19</v>
      </c>
      <c r="L378" s="234">
        <f t="shared" si="21"/>
        <v>133.19</v>
      </c>
      <c r="M378" s="234">
        <f t="shared" si="22"/>
        <v>0</v>
      </c>
      <c r="N378" s="252">
        <f t="shared" si="23"/>
        <v>1</v>
      </c>
    </row>
    <row r="379" spans="1:14" x14ac:dyDescent="0.2">
      <c r="A379" s="178" t="s">
        <v>726</v>
      </c>
      <c r="B379" s="179" t="s">
        <v>727</v>
      </c>
      <c r="C379" s="180" t="s">
        <v>726</v>
      </c>
      <c r="D379" s="179" t="s">
        <v>727</v>
      </c>
      <c r="E379" s="39" t="s">
        <v>728</v>
      </c>
      <c r="F379" s="181" t="s">
        <v>131</v>
      </c>
      <c r="G379" s="41">
        <v>46</v>
      </c>
      <c r="H379" s="149"/>
      <c r="I379" s="223">
        <v>86.42</v>
      </c>
      <c r="J379" s="234">
        <v>86.42</v>
      </c>
      <c r="K379" s="234">
        <f t="shared" si="20"/>
        <v>86.42</v>
      </c>
      <c r="L379" s="234">
        <f t="shared" si="21"/>
        <v>86.42</v>
      </c>
      <c r="M379" s="234">
        <f t="shared" si="22"/>
        <v>0</v>
      </c>
      <c r="N379" s="252">
        <f t="shared" si="23"/>
        <v>1</v>
      </c>
    </row>
    <row r="380" spans="1:14" x14ac:dyDescent="0.2">
      <c r="A380" s="178" t="s">
        <v>729</v>
      </c>
      <c r="B380" s="179" t="s">
        <v>730</v>
      </c>
      <c r="C380" s="180" t="s">
        <v>729</v>
      </c>
      <c r="D380" s="179" t="s">
        <v>730</v>
      </c>
      <c r="E380" s="39" t="s">
        <v>731</v>
      </c>
      <c r="F380" s="181" t="s">
        <v>131</v>
      </c>
      <c r="G380" s="41">
        <v>46</v>
      </c>
      <c r="H380" s="149"/>
      <c r="I380" s="223">
        <v>30.28</v>
      </c>
      <c r="J380" s="234">
        <v>30.28</v>
      </c>
      <c r="K380" s="234">
        <f t="shared" si="20"/>
        <v>30.28</v>
      </c>
      <c r="L380" s="234">
        <f t="shared" si="21"/>
        <v>30.28</v>
      </c>
      <c r="M380" s="234">
        <f t="shared" si="22"/>
        <v>0</v>
      </c>
      <c r="N380" s="252">
        <f t="shared" si="23"/>
        <v>1</v>
      </c>
    </row>
    <row r="381" spans="1:14" x14ac:dyDescent="0.2">
      <c r="A381" s="178" t="s">
        <v>732</v>
      </c>
      <c r="B381" s="179" t="s">
        <v>733</v>
      </c>
      <c r="C381" s="180" t="s">
        <v>732</v>
      </c>
      <c r="D381" s="179" t="s">
        <v>733</v>
      </c>
      <c r="E381" s="39" t="s">
        <v>734</v>
      </c>
      <c r="F381" s="181" t="s">
        <v>131</v>
      </c>
      <c r="G381" s="41">
        <v>46</v>
      </c>
      <c r="H381" s="149"/>
      <c r="I381" s="223">
        <v>75.89</v>
      </c>
      <c r="J381" s="234">
        <v>75.89</v>
      </c>
      <c r="K381" s="234">
        <f t="shared" si="20"/>
        <v>75.89</v>
      </c>
      <c r="L381" s="234">
        <f t="shared" si="21"/>
        <v>75.89</v>
      </c>
      <c r="M381" s="234">
        <f t="shared" si="22"/>
        <v>0</v>
      </c>
      <c r="N381" s="252">
        <f t="shared" si="23"/>
        <v>1</v>
      </c>
    </row>
    <row r="382" spans="1:14" x14ac:dyDescent="0.2">
      <c r="A382" s="178" t="s">
        <v>735</v>
      </c>
      <c r="B382" s="179" t="s">
        <v>736</v>
      </c>
      <c r="C382" s="180" t="s">
        <v>735</v>
      </c>
      <c r="D382" s="179" t="s">
        <v>736</v>
      </c>
      <c r="E382" s="39" t="s">
        <v>737</v>
      </c>
      <c r="F382" s="181" t="s">
        <v>131</v>
      </c>
      <c r="G382" s="41">
        <v>46</v>
      </c>
      <c r="H382" s="149"/>
      <c r="I382" s="223">
        <v>127.35</v>
      </c>
      <c r="J382" s="234">
        <v>127.35</v>
      </c>
      <c r="K382" s="234">
        <f t="shared" si="20"/>
        <v>127.35</v>
      </c>
      <c r="L382" s="234">
        <f t="shared" si="21"/>
        <v>127.35</v>
      </c>
      <c r="M382" s="234">
        <f t="shared" si="22"/>
        <v>0</v>
      </c>
      <c r="N382" s="252">
        <f t="shared" si="23"/>
        <v>1</v>
      </c>
    </row>
    <row r="383" spans="1:14" x14ac:dyDescent="0.2">
      <c r="A383" s="178" t="s">
        <v>738</v>
      </c>
      <c r="B383" s="179" t="s">
        <v>131</v>
      </c>
      <c r="C383" s="180" t="s">
        <v>738</v>
      </c>
      <c r="D383" s="179" t="s">
        <v>131</v>
      </c>
      <c r="E383" s="39" t="s">
        <v>739</v>
      </c>
      <c r="F383" s="181" t="s">
        <v>131</v>
      </c>
      <c r="G383" s="41">
        <v>46</v>
      </c>
      <c r="H383" s="149"/>
      <c r="I383" s="223">
        <v>17.809999999999999</v>
      </c>
      <c r="J383" s="234">
        <v>19.690000000000001</v>
      </c>
      <c r="K383" s="234">
        <f t="shared" si="20"/>
        <v>17.809999999999999</v>
      </c>
      <c r="L383" s="234">
        <f t="shared" si="21"/>
        <v>19.690000000000001</v>
      </c>
      <c r="M383" s="234">
        <f t="shared" si="22"/>
        <v>1.8800000000000026</v>
      </c>
      <c r="N383" s="252">
        <f t="shared" si="23"/>
        <v>1.1060000000000001</v>
      </c>
    </row>
    <row r="384" spans="1:14" x14ac:dyDescent="0.2">
      <c r="A384" s="182" t="s">
        <v>714</v>
      </c>
      <c r="B384" s="183" t="s">
        <v>715</v>
      </c>
      <c r="C384" s="184" t="s">
        <v>740</v>
      </c>
      <c r="D384" s="183" t="s">
        <v>1158</v>
      </c>
      <c r="E384" s="185" t="s">
        <v>1159</v>
      </c>
      <c r="F384" s="186" t="s">
        <v>131</v>
      </c>
      <c r="G384" s="187">
        <v>46</v>
      </c>
      <c r="H384" s="188"/>
      <c r="I384" s="223">
        <v>31.35</v>
      </c>
      <c r="J384" s="235">
        <v>31.35</v>
      </c>
      <c r="K384" s="235">
        <f t="shared" si="20"/>
        <v>0</v>
      </c>
      <c r="L384" s="235">
        <f t="shared" si="21"/>
        <v>0</v>
      </c>
      <c r="M384" s="235">
        <f t="shared" si="22"/>
        <v>0</v>
      </c>
      <c r="N384" s="253">
        <f t="shared" si="23"/>
        <v>0</v>
      </c>
    </row>
    <row r="385" spans="1:14" x14ac:dyDescent="0.2">
      <c r="A385" s="182" t="s">
        <v>720</v>
      </c>
      <c r="B385" s="183" t="s">
        <v>721</v>
      </c>
      <c r="C385" s="184" t="s">
        <v>740</v>
      </c>
      <c r="D385" s="183" t="s">
        <v>1158</v>
      </c>
      <c r="E385" s="185" t="s">
        <v>1160</v>
      </c>
      <c r="F385" s="186" t="s">
        <v>131</v>
      </c>
      <c r="G385" s="187">
        <v>46</v>
      </c>
      <c r="H385" s="188"/>
      <c r="I385" s="223">
        <v>60.84</v>
      </c>
      <c r="J385" s="235">
        <v>60.84</v>
      </c>
      <c r="K385" s="235">
        <f t="shared" si="20"/>
        <v>0</v>
      </c>
      <c r="L385" s="235">
        <f t="shared" si="21"/>
        <v>0</v>
      </c>
      <c r="M385" s="235">
        <f t="shared" si="22"/>
        <v>0</v>
      </c>
      <c r="N385" s="253">
        <f t="shared" si="23"/>
        <v>0</v>
      </c>
    </row>
    <row r="386" spans="1:14" x14ac:dyDescent="0.2">
      <c r="A386" s="182" t="s">
        <v>726</v>
      </c>
      <c r="B386" s="183" t="s">
        <v>727</v>
      </c>
      <c r="C386" s="184" t="s">
        <v>740</v>
      </c>
      <c r="D386" s="183" t="s">
        <v>1158</v>
      </c>
      <c r="E386" s="185" t="s">
        <v>1161</v>
      </c>
      <c r="F386" s="186" t="s">
        <v>131</v>
      </c>
      <c r="G386" s="187">
        <v>46</v>
      </c>
      <c r="H386" s="188"/>
      <c r="I386" s="223">
        <v>109.89</v>
      </c>
      <c r="J386" s="235">
        <v>109.89</v>
      </c>
      <c r="K386" s="235">
        <f t="shared" si="20"/>
        <v>0</v>
      </c>
      <c r="L386" s="235">
        <f t="shared" si="21"/>
        <v>0</v>
      </c>
      <c r="M386" s="235">
        <f t="shared" si="22"/>
        <v>0</v>
      </c>
      <c r="N386" s="253">
        <f t="shared" si="23"/>
        <v>0</v>
      </c>
    </row>
    <row r="387" spans="1:14" x14ac:dyDescent="0.2">
      <c r="A387" s="182" t="s">
        <v>732</v>
      </c>
      <c r="B387" s="183" t="s">
        <v>733</v>
      </c>
      <c r="C387" s="184" t="s">
        <v>740</v>
      </c>
      <c r="D387" s="183" t="s">
        <v>1158</v>
      </c>
      <c r="E387" s="185" t="s">
        <v>1162</v>
      </c>
      <c r="F387" s="186" t="s">
        <v>131</v>
      </c>
      <c r="G387" s="187">
        <v>46</v>
      </c>
      <c r="H387" s="188"/>
      <c r="I387" s="223">
        <v>87.85</v>
      </c>
      <c r="J387" s="235">
        <v>87.85</v>
      </c>
      <c r="K387" s="235">
        <f t="shared" si="20"/>
        <v>0</v>
      </c>
      <c r="L387" s="235">
        <f t="shared" si="21"/>
        <v>0</v>
      </c>
      <c r="M387" s="235">
        <f t="shared" si="22"/>
        <v>0</v>
      </c>
      <c r="N387" s="253">
        <f t="shared" si="23"/>
        <v>0</v>
      </c>
    </row>
    <row r="388" spans="1:14" x14ac:dyDescent="0.2">
      <c r="A388" s="182" t="s">
        <v>738</v>
      </c>
      <c r="B388" s="183" t="s">
        <v>131</v>
      </c>
      <c r="C388" s="184" t="s">
        <v>740</v>
      </c>
      <c r="D388" s="183" t="s">
        <v>1158</v>
      </c>
      <c r="E388" s="185" t="s">
        <v>1163</v>
      </c>
      <c r="F388" s="186" t="s">
        <v>131</v>
      </c>
      <c r="G388" s="187">
        <v>46</v>
      </c>
      <c r="H388" s="188"/>
      <c r="I388" s="223">
        <v>17.579999999999998</v>
      </c>
      <c r="J388" s="235">
        <v>19.440000000000001</v>
      </c>
      <c r="K388" s="235">
        <f t="shared" si="20"/>
        <v>0</v>
      </c>
      <c r="L388" s="235">
        <f t="shared" si="21"/>
        <v>0</v>
      </c>
      <c r="M388" s="235">
        <f t="shared" si="22"/>
        <v>0</v>
      </c>
      <c r="N388" s="253">
        <f t="shared" si="23"/>
        <v>0</v>
      </c>
    </row>
    <row r="389" spans="1:14" x14ac:dyDescent="0.2">
      <c r="A389" s="42" t="s">
        <v>740</v>
      </c>
      <c r="B389" s="43" t="s">
        <v>741</v>
      </c>
      <c r="C389" s="189" t="s">
        <v>740</v>
      </c>
      <c r="D389" s="43" t="s">
        <v>741</v>
      </c>
      <c r="E389" s="46" t="s">
        <v>742</v>
      </c>
      <c r="F389" s="190" t="s">
        <v>131</v>
      </c>
      <c r="G389" s="48">
        <v>46</v>
      </c>
      <c r="H389" s="149"/>
      <c r="I389" s="224">
        <v>0</v>
      </c>
      <c r="J389" s="236">
        <v>0</v>
      </c>
      <c r="K389" s="236">
        <f t="shared" si="20"/>
        <v>307.50999999999993</v>
      </c>
      <c r="L389" s="236">
        <f t="shared" si="21"/>
        <v>309.36999999999995</v>
      </c>
      <c r="M389" s="236">
        <f t="shared" si="22"/>
        <v>1.8600000000000136</v>
      </c>
      <c r="N389" s="254">
        <f t="shared" si="23"/>
        <v>1.006</v>
      </c>
    </row>
    <row r="390" spans="1:14" x14ac:dyDescent="0.2">
      <c r="A390" s="178" t="s">
        <v>743</v>
      </c>
      <c r="B390" s="179" t="s">
        <v>744</v>
      </c>
      <c r="C390" s="180" t="s">
        <v>743</v>
      </c>
      <c r="D390" s="179" t="s">
        <v>744</v>
      </c>
      <c r="E390" s="39" t="s">
        <v>745</v>
      </c>
      <c r="F390" s="181" t="s">
        <v>131</v>
      </c>
      <c r="G390" s="41">
        <v>47</v>
      </c>
      <c r="H390" s="149"/>
      <c r="I390" s="223">
        <v>50.86</v>
      </c>
      <c r="J390" s="234">
        <v>50.86</v>
      </c>
      <c r="K390" s="234">
        <f t="shared" si="20"/>
        <v>50.86</v>
      </c>
      <c r="L390" s="234">
        <f t="shared" si="21"/>
        <v>50.86</v>
      </c>
      <c r="M390" s="234">
        <f t="shared" si="22"/>
        <v>0</v>
      </c>
      <c r="N390" s="252">
        <f t="shared" si="23"/>
        <v>1</v>
      </c>
    </row>
    <row r="391" spans="1:14" x14ac:dyDescent="0.2">
      <c r="A391" s="178" t="s">
        <v>746</v>
      </c>
      <c r="B391" s="179" t="s">
        <v>747</v>
      </c>
      <c r="C391" s="180" t="s">
        <v>746</v>
      </c>
      <c r="D391" s="179" t="s">
        <v>747</v>
      </c>
      <c r="E391" s="39" t="s">
        <v>748</v>
      </c>
      <c r="F391" s="181" t="s">
        <v>131</v>
      </c>
      <c r="G391" s="41">
        <v>47</v>
      </c>
      <c r="H391" s="149"/>
      <c r="I391" s="223">
        <v>58.53</v>
      </c>
      <c r="J391" s="234">
        <v>58.76</v>
      </c>
      <c r="K391" s="234">
        <f t="shared" si="20"/>
        <v>58.53</v>
      </c>
      <c r="L391" s="234">
        <f t="shared" si="21"/>
        <v>58.76</v>
      </c>
      <c r="M391" s="234">
        <f t="shared" si="22"/>
        <v>0.22999999999999687</v>
      </c>
      <c r="N391" s="252">
        <f t="shared" si="23"/>
        <v>1.004</v>
      </c>
    </row>
    <row r="392" spans="1:14" x14ac:dyDescent="0.2">
      <c r="A392" s="178" t="s">
        <v>749</v>
      </c>
      <c r="B392" s="179" t="s">
        <v>750</v>
      </c>
      <c r="C392" s="180" t="s">
        <v>749</v>
      </c>
      <c r="D392" s="179" t="s">
        <v>750</v>
      </c>
      <c r="E392" s="39" t="s">
        <v>751</v>
      </c>
      <c r="F392" s="181" t="s">
        <v>131</v>
      </c>
      <c r="G392" s="41">
        <v>47</v>
      </c>
      <c r="H392" s="149"/>
      <c r="I392" s="223">
        <v>547.74</v>
      </c>
      <c r="J392" s="234">
        <v>547.76</v>
      </c>
      <c r="K392" s="234">
        <f t="shared" si="20"/>
        <v>547.74</v>
      </c>
      <c r="L392" s="234">
        <f t="shared" si="21"/>
        <v>547.76</v>
      </c>
      <c r="M392" s="234">
        <f t="shared" si="22"/>
        <v>1.999999999998181E-2</v>
      </c>
      <c r="N392" s="252">
        <f t="shared" si="23"/>
        <v>1</v>
      </c>
    </row>
    <row r="393" spans="1:14" x14ac:dyDescent="0.2">
      <c r="A393" s="178" t="s">
        <v>752</v>
      </c>
      <c r="B393" s="179" t="s">
        <v>753</v>
      </c>
      <c r="C393" s="180" t="s">
        <v>752</v>
      </c>
      <c r="D393" s="179" t="s">
        <v>753</v>
      </c>
      <c r="E393" s="39" t="s">
        <v>754</v>
      </c>
      <c r="F393" s="181" t="s">
        <v>131</v>
      </c>
      <c r="G393" s="41">
        <v>47</v>
      </c>
      <c r="H393" s="149"/>
      <c r="I393" s="223">
        <v>253.45</v>
      </c>
      <c r="J393" s="234">
        <v>254.47</v>
      </c>
      <c r="K393" s="234">
        <f t="shared" si="20"/>
        <v>253.45</v>
      </c>
      <c r="L393" s="234">
        <f t="shared" si="21"/>
        <v>254.47</v>
      </c>
      <c r="M393" s="234">
        <f t="shared" si="22"/>
        <v>1.0200000000000102</v>
      </c>
      <c r="N393" s="252">
        <f t="shared" si="23"/>
        <v>1.004</v>
      </c>
    </row>
    <row r="394" spans="1:14" x14ac:dyDescent="0.2">
      <c r="A394" s="182" t="s">
        <v>743</v>
      </c>
      <c r="B394" s="183" t="s">
        <v>744</v>
      </c>
      <c r="C394" s="184" t="s">
        <v>755</v>
      </c>
      <c r="D394" s="183" t="s">
        <v>1164</v>
      </c>
      <c r="E394" s="185" t="s">
        <v>1165</v>
      </c>
      <c r="F394" s="186" t="s">
        <v>131</v>
      </c>
      <c r="G394" s="187">
        <v>47</v>
      </c>
      <c r="H394" s="188"/>
      <c r="I394" s="223">
        <v>22.12</v>
      </c>
      <c r="J394" s="235">
        <v>22.12</v>
      </c>
      <c r="K394" s="235">
        <f t="shared" si="20"/>
        <v>0</v>
      </c>
      <c r="L394" s="235">
        <f t="shared" si="21"/>
        <v>0</v>
      </c>
      <c r="M394" s="235">
        <f t="shared" si="22"/>
        <v>0</v>
      </c>
      <c r="N394" s="253">
        <f t="shared" si="23"/>
        <v>0</v>
      </c>
    </row>
    <row r="395" spans="1:14" x14ac:dyDescent="0.2">
      <c r="A395" s="182" t="s">
        <v>746</v>
      </c>
      <c r="B395" s="183" t="s">
        <v>747</v>
      </c>
      <c r="C395" s="184" t="s">
        <v>755</v>
      </c>
      <c r="D395" s="183" t="s">
        <v>1164</v>
      </c>
      <c r="E395" s="185" t="s">
        <v>1166</v>
      </c>
      <c r="F395" s="186" t="s">
        <v>131</v>
      </c>
      <c r="G395" s="187">
        <v>47</v>
      </c>
      <c r="H395" s="188"/>
      <c r="I395" s="223">
        <v>29.98</v>
      </c>
      <c r="J395" s="235">
        <v>30.09</v>
      </c>
      <c r="K395" s="235">
        <f t="shared" si="20"/>
        <v>0</v>
      </c>
      <c r="L395" s="235">
        <f t="shared" si="21"/>
        <v>0</v>
      </c>
      <c r="M395" s="235">
        <f t="shared" si="22"/>
        <v>0</v>
      </c>
      <c r="N395" s="253">
        <f t="shared" si="23"/>
        <v>0</v>
      </c>
    </row>
    <row r="396" spans="1:14" x14ac:dyDescent="0.2">
      <c r="A396" s="182" t="s">
        <v>749</v>
      </c>
      <c r="B396" s="183" t="s">
        <v>750</v>
      </c>
      <c r="C396" s="184" t="s">
        <v>755</v>
      </c>
      <c r="D396" s="183" t="s">
        <v>1164</v>
      </c>
      <c r="E396" s="185" t="s">
        <v>1167</v>
      </c>
      <c r="F396" s="186" t="s">
        <v>131</v>
      </c>
      <c r="G396" s="187">
        <v>47</v>
      </c>
      <c r="H396" s="188"/>
      <c r="I396" s="223">
        <v>267.99</v>
      </c>
      <c r="J396" s="235">
        <v>267.97000000000003</v>
      </c>
      <c r="K396" s="235">
        <f t="shared" si="20"/>
        <v>0</v>
      </c>
      <c r="L396" s="235">
        <f t="shared" si="21"/>
        <v>0</v>
      </c>
      <c r="M396" s="235">
        <f t="shared" si="22"/>
        <v>0</v>
      </c>
      <c r="N396" s="253">
        <f t="shared" si="23"/>
        <v>0</v>
      </c>
    </row>
    <row r="397" spans="1:14" x14ac:dyDescent="0.2">
      <c r="A397" s="182" t="s">
        <v>752</v>
      </c>
      <c r="B397" s="183" t="s">
        <v>753</v>
      </c>
      <c r="C397" s="184" t="s">
        <v>755</v>
      </c>
      <c r="D397" s="183" t="s">
        <v>1164</v>
      </c>
      <c r="E397" s="185" t="s">
        <v>1168</v>
      </c>
      <c r="F397" s="186" t="s">
        <v>131</v>
      </c>
      <c r="G397" s="187">
        <v>47</v>
      </c>
      <c r="H397" s="188"/>
      <c r="I397" s="223">
        <v>98.72</v>
      </c>
      <c r="J397" s="235">
        <v>99.11</v>
      </c>
      <c r="K397" s="235">
        <f t="shared" si="20"/>
        <v>0</v>
      </c>
      <c r="L397" s="235">
        <f t="shared" si="21"/>
        <v>0</v>
      </c>
      <c r="M397" s="235">
        <f t="shared" si="22"/>
        <v>0</v>
      </c>
      <c r="N397" s="253">
        <f t="shared" si="23"/>
        <v>0</v>
      </c>
    </row>
    <row r="398" spans="1:14" x14ac:dyDescent="0.2">
      <c r="A398" s="42" t="s">
        <v>755</v>
      </c>
      <c r="B398" s="43" t="s">
        <v>756</v>
      </c>
      <c r="C398" s="189" t="s">
        <v>755</v>
      </c>
      <c r="D398" s="43" t="s">
        <v>756</v>
      </c>
      <c r="E398" s="46" t="s">
        <v>757</v>
      </c>
      <c r="F398" s="190" t="s">
        <v>131</v>
      </c>
      <c r="G398" s="48">
        <v>47</v>
      </c>
      <c r="H398" s="149"/>
      <c r="I398" s="224">
        <v>0</v>
      </c>
      <c r="J398" s="236">
        <v>0</v>
      </c>
      <c r="K398" s="236">
        <f t="shared" si="20"/>
        <v>418.81000000000006</v>
      </c>
      <c r="L398" s="236">
        <f t="shared" si="21"/>
        <v>419.29</v>
      </c>
      <c r="M398" s="236">
        <f t="shared" si="22"/>
        <v>0.47999999999996135</v>
      </c>
      <c r="N398" s="254">
        <f t="shared" si="23"/>
        <v>1.0009999999999999</v>
      </c>
    </row>
    <row r="399" spans="1:14" x14ac:dyDescent="0.2">
      <c r="A399" s="178" t="s">
        <v>758</v>
      </c>
      <c r="B399" s="179" t="s">
        <v>759</v>
      </c>
      <c r="C399" s="180" t="s">
        <v>758</v>
      </c>
      <c r="D399" s="179" t="s">
        <v>759</v>
      </c>
      <c r="E399" s="39" t="s">
        <v>760</v>
      </c>
      <c r="F399" s="181" t="s">
        <v>131</v>
      </c>
      <c r="G399" s="41">
        <v>48</v>
      </c>
      <c r="H399" s="149"/>
      <c r="I399" s="223">
        <v>821.15</v>
      </c>
      <c r="J399" s="234">
        <v>821.18</v>
      </c>
      <c r="K399" s="234">
        <f t="shared" si="20"/>
        <v>821.15</v>
      </c>
      <c r="L399" s="234">
        <f t="shared" si="21"/>
        <v>821.18</v>
      </c>
      <c r="M399" s="234">
        <f t="shared" si="22"/>
        <v>2.9999999999972715E-2</v>
      </c>
      <c r="N399" s="252">
        <f t="shared" si="23"/>
        <v>1</v>
      </c>
    </row>
    <row r="400" spans="1:14" x14ac:dyDescent="0.2">
      <c r="A400" s="178" t="s">
        <v>761</v>
      </c>
      <c r="B400" s="179" t="s">
        <v>762</v>
      </c>
      <c r="C400" s="180" t="s">
        <v>761</v>
      </c>
      <c r="D400" s="179" t="s">
        <v>762</v>
      </c>
      <c r="E400" s="39" t="s">
        <v>763</v>
      </c>
      <c r="F400" s="181" t="s">
        <v>131</v>
      </c>
      <c r="G400" s="41">
        <v>48</v>
      </c>
      <c r="H400" s="149"/>
      <c r="I400" s="223">
        <v>155.06</v>
      </c>
      <c r="J400" s="234">
        <v>155.07</v>
      </c>
      <c r="K400" s="234">
        <f t="shared" si="20"/>
        <v>155.06</v>
      </c>
      <c r="L400" s="234">
        <f t="shared" si="21"/>
        <v>155.07</v>
      </c>
      <c r="M400" s="234">
        <f t="shared" si="22"/>
        <v>9.9999999999909051E-3</v>
      </c>
      <c r="N400" s="252">
        <f t="shared" si="23"/>
        <v>1</v>
      </c>
    </row>
    <row r="401" spans="1:14" x14ac:dyDescent="0.2">
      <c r="A401" s="178" t="s">
        <v>764</v>
      </c>
      <c r="B401" s="179" t="s">
        <v>765</v>
      </c>
      <c r="C401" s="180" t="s">
        <v>764</v>
      </c>
      <c r="D401" s="179" t="s">
        <v>765</v>
      </c>
      <c r="E401" s="39" t="s">
        <v>766</v>
      </c>
      <c r="F401" s="181" t="s">
        <v>131</v>
      </c>
      <c r="G401" s="41">
        <v>48</v>
      </c>
      <c r="H401" s="149"/>
      <c r="I401" s="223">
        <v>146.55000000000001</v>
      </c>
      <c r="J401" s="234">
        <v>152.74</v>
      </c>
      <c r="K401" s="234">
        <f t="shared" si="20"/>
        <v>146.55000000000001</v>
      </c>
      <c r="L401" s="234">
        <f t="shared" si="21"/>
        <v>152.74</v>
      </c>
      <c r="M401" s="234">
        <f t="shared" si="22"/>
        <v>6.1899999999999977</v>
      </c>
      <c r="N401" s="252">
        <f t="shared" si="23"/>
        <v>1.042</v>
      </c>
    </row>
    <row r="402" spans="1:14" x14ac:dyDescent="0.2">
      <c r="A402" s="178" t="s">
        <v>767</v>
      </c>
      <c r="B402" s="179" t="s">
        <v>768</v>
      </c>
      <c r="C402" s="180" t="s">
        <v>767</v>
      </c>
      <c r="D402" s="179" t="s">
        <v>768</v>
      </c>
      <c r="E402" s="39" t="s">
        <v>769</v>
      </c>
      <c r="F402" s="181" t="s">
        <v>131</v>
      </c>
      <c r="G402" s="41">
        <v>48</v>
      </c>
      <c r="H402" s="149"/>
      <c r="I402" s="223">
        <v>172.03</v>
      </c>
      <c r="J402" s="234">
        <v>177.34</v>
      </c>
      <c r="K402" s="234">
        <f t="shared" ref="K402:K465" si="24">IF($A402=$C402,SUMIF($C$17:$C$482,$A402,I$17:I$482),0)</f>
        <v>172.03</v>
      </c>
      <c r="L402" s="234">
        <f t="shared" ref="L402:L465" si="25">IF($A402=$C402,SUMIF($C$17:$C$482,$A402,J$17:J$482),0)</f>
        <v>177.34</v>
      </c>
      <c r="M402" s="234">
        <f t="shared" ref="M402:M465" si="26">L402-K402</f>
        <v>5.3100000000000023</v>
      </c>
      <c r="N402" s="252">
        <f t="shared" ref="N402:N465" si="27">IF(K402&gt;0,ROUND(L402/K402,3),0)</f>
        <v>1.0309999999999999</v>
      </c>
    </row>
    <row r="403" spans="1:14" x14ac:dyDescent="0.2">
      <c r="A403" s="178" t="s">
        <v>770</v>
      </c>
      <c r="B403" s="179" t="s">
        <v>771</v>
      </c>
      <c r="C403" s="180" t="s">
        <v>770</v>
      </c>
      <c r="D403" s="179" t="s">
        <v>771</v>
      </c>
      <c r="E403" s="39" t="s">
        <v>772</v>
      </c>
      <c r="F403" s="181" t="s">
        <v>131</v>
      </c>
      <c r="G403" s="41">
        <v>48</v>
      </c>
      <c r="H403" s="149"/>
      <c r="I403" s="223">
        <v>224.46</v>
      </c>
      <c r="J403" s="234">
        <v>224.52</v>
      </c>
      <c r="K403" s="234">
        <f t="shared" si="24"/>
        <v>224.46</v>
      </c>
      <c r="L403" s="234">
        <f t="shared" si="25"/>
        <v>224.52</v>
      </c>
      <c r="M403" s="234">
        <f t="shared" si="26"/>
        <v>6.0000000000002274E-2</v>
      </c>
      <c r="N403" s="252">
        <f t="shared" si="27"/>
        <v>1</v>
      </c>
    </row>
    <row r="404" spans="1:14" x14ac:dyDescent="0.2">
      <c r="A404" s="182" t="s">
        <v>758</v>
      </c>
      <c r="B404" s="183" t="s">
        <v>759</v>
      </c>
      <c r="C404" s="184" t="s">
        <v>773</v>
      </c>
      <c r="D404" s="183" t="s">
        <v>1169</v>
      </c>
      <c r="E404" s="185" t="s">
        <v>1170</v>
      </c>
      <c r="F404" s="186" t="s">
        <v>131</v>
      </c>
      <c r="G404" s="187">
        <v>48</v>
      </c>
      <c r="H404" s="188"/>
      <c r="I404" s="223">
        <v>769.05</v>
      </c>
      <c r="J404" s="235">
        <v>769.02</v>
      </c>
      <c r="K404" s="235">
        <f t="shared" si="24"/>
        <v>0</v>
      </c>
      <c r="L404" s="235">
        <f t="shared" si="25"/>
        <v>0</v>
      </c>
      <c r="M404" s="235">
        <f t="shared" si="26"/>
        <v>0</v>
      </c>
      <c r="N404" s="253">
        <f t="shared" si="27"/>
        <v>0</v>
      </c>
    </row>
    <row r="405" spans="1:14" x14ac:dyDescent="0.2">
      <c r="A405" s="182" t="s">
        <v>761</v>
      </c>
      <c r="B405" s="183" t="s">
        <v>762</v>
      </c>
      <c r="C405" s="184" t="s">
        <v>773</v>
      </c>
      <c r="D405" s="183" t="s">
        <v>1169</v>
      </c>
      <c r="E405" s="185" t="s">
        <v>1171</v>
      </c>
      <c r="F405" s="186" t="s">
        <v>131</v>
      </c>
      <c r="G405" s="187">
        <v>48</v>
      </c>
      <c r="H405" s="188"/>
      <c r="I405" s="223">
        <v>70.89</v>
      </c>
      <c r="J405" s="235">
        <v>70.88</v>
      </c>
      <c r="K405" s="235">
        <f t="shared" si="24"/>
        <v>0</v>
      </c>
      <c r="L405" s="235">
        <f t="shared" si="25"/>
        <v>0</v>
      </c>
      <c r="M405" s="235">
        <f t="shared" si="26"/>
        <v>0</v>
      </c>
      <c r="N405" s="253">
        <f t="shared" si="27"/>
        <v>0</v>
      </c>
    </row>
    <row r="406" spans="1:14" x14ac:dyDescent="0.2">
      <c r="A406" s="182" t="s">
        <v>764</v>
      </c>
      <c r="B406" s="183" t="s">
        <v>765</v>
      </c>
      <c r="C406" s="184" t="s">
        <v>773</v>
      </c>
      <c r="D406" s="183" t="s">
        <v>1169</v>
      </c>
      <c r="E406" s="185" t="s">
        <v>1172</v>
      </c>
      <c r="F406" s="186" t="s">
        <v>131</v>
      </c>
      <c r="G406" s="187">
        <v>48</v>
      </c>
      <c r="H406" s="188"/>
      <c r="I406" s="223">
        <v>82.83</v>
      </c>
      <c r="J406" s="235">
        <v>86.32</v>
      </c>
      <c r="K406" s="235">
        <f t="shared" si="24"/>
        <v>0</v>
      </c>
      <c r="L406" s="235">
        <f t="shared" si="25"/>
        <v>0</v>
      </c>
      <c r="M406" s="235">
        <f t="shared" si="26"/>
        <v>0</v>
      </c>
      <c r="N406" s="253">
        <f t="shared" si="27"/>
        <v>0</v>
      </c>
    </row>
    <row r="407" spans="1:14" x14ac:dyDescent="0.2">
      <c r="A407" s="182" t="s">
        <v>767</v>
      </c>
      <c r="B407" s="183" t="s">
        <v>768</v>
      </c>
      <c r="C407" s="184" t="s">
        <v>773</v>
      </c>
      <c r="D407" s="183" t="s">
        <v>1169</v>
      </c>
      <c r="E407" s="185" t="s">
        <v>1173</v>
      </c>
      <c r="F407" s="186" t="s">
        <v>131</v>
      </c>
      <c r="G407" s="187">
        <v>48</v>
      </c>
      <c r="H407" s="188"/>
      <c r="I407" s="223">
        <v>83.8</v>
      </c>
      <c r="J407" s="235">
        <v>86.4</v>
      </c>
      <c r="K407" s="235">
        <f t="shared" si="24"/>
        <v>0</v>
      </c>
      <c r="L407" s="235">
        <f t="shared" si="25"/>
        <v>0</v>
      </c>
      <c r="M407" s="235">
        <f t="shared" si="26"/>
        <v>0</v>
      </c>
      <c r="N407" s="253">
        <f t="shared" si="27"/>
        <v>0</v>
      </c>
    </row>
    <row r="408" spans="1:14" x14ac:dyDescent="0.2">
      <c r="A408" s="182" t="s">
        <v>770</v>
      </c>
      <c r="B408" s="183" t="s">
        <v>771</v>
      </c>
      <c r="C408" s="184" t="s">
        <v>773</v>
      </c>
      <c r="D408" s="183" t="s">
        <v>1169</v>
      </c>
      <c r="E408" s="185" t="s">
        <v>1174</v>
      </c>
      <c r="F408" s="186" t="s">
        <v>131</v>
      </c>
      <c r="G408" s="187">
        <v>48</v>
      </c>
      <c r="H408" s="188"/>
      <c r="I408" s="223">
        <v>115.25</v>
      </c>
      <c r="J408" s="235">
        <v>115.3</v>
      </c>
      <c r="K408" s="235">
        <f t="shared" si="24"/>
        <v>0</v>
      </c>
      <c r="L408" s="235">
        <f t="shared" si="25"/>
        <v>0</v>
      </c>
      <c r="M408" s="235">
        <f t="shared" si="26"/>
        <v>0</v>
      </c>
      <c r="N408" s="253">
        <f t="shared" si="27"/>
        <v>0</v>
      </c>
    </row>
    <row r="409" spans="1:14" x14ac:dyDescent="0.2">
      <c r="A409" s="42" t="s">
        <v>773</v>
      </c>
      <c r="B409" s="43" t="s">
        <v>774</v>
      </c>
      <c r="C409" s="189" t="s">
        <v>773</v>
      </c>
      <c r="D409" s="43" t="s">
        <v>774</v>
      </c>
      <c r="E409" s="46" t="s">
        <v>775</v>
      </c>
      <c r="F409" s="190" t="s">
        <v>131</v>
      </c>
      <c r="G409" s="48">
        <v>48</v>
      </c>
      <c r="H409" s="149"/>
      <c r="I409" s="224">
        <v>0</v>
      </c>
      <c r="J409" s="236">
        <v>0</v>
      </c>
      <c r="K409" s="236">
        <f t="shared" si="24"/>
        <v>1121.82</v>
      </c>
      <c r="L409" s="236">
        <f t="shared" si="25"/>
        <v>1127.92</v>
      </c>
      <c r="M409" s="236">
        <f t="shared" si="26"/>
        <v>6.1000000000001364</v>
      </c>
      <c r="N409" s="254">
        <f t="shared" si="27"/>
        <v>1.0049999999999999</v>
      </c>
    </row>
    <row r="410" spans="1:14" x14ac:dyDescent="0.2">
      <c r="A410" s="178" t="s">
        <v>776</v>
      </c>
      <c r="B410" s="179" t="s">
        <v>777</v>
      </c>
      <c r="C410" s="180" t="s">
        <v>776</v>
      </c>
      <c r="D410" s="179" t="s">
        <v>777</v>
      </c>
      <c r="E410" s="39" t="s">
        <v>778</v>
      </c>
      <c r="F410" s="181" t="s">
        <v>131</v>
      </c>
      <c r="G410" s="41">
        <v>49</v>
      </c>
      <c r="H410" s="149"/>
      <c r="I410" s="223">
        <v>79.17</v>
      </c>
      <c r="J410" s="234">
        <v>83.15</v>
      </c>
      <c r="K410" s="234">
        <f t="shared" si="24"/>
        <v>79.17</v>
      </c>
      <c r="L410" s="234">
        <f t="shared" si="25"/>
        <v>83.15</v>
      </c>
      <c r="M410" s="234">
        <f t="shared" si="26"/>
        <v>3.980000000000004</v>
      </c>
      <c r="N410" s="252">
        <f t="shared" si="27"/>
        <v>1.05</v>
      </c>
    </row>
    <row r="411" spans="1:14" x14ac:dyDescent="0.2">
      <c r="A411" s="178" t="s">
        <v>779</v>
      </c>
      <c r="B411" s="179" t="s">
        <v>780</v>
      </c>
      <c r="C411" s="180" t="s">
        <v>779</v>
      </c>
      <c r="D411" s="179" t="s">
        <v>780</v>
      </c>
      <c r="E411" s="39" t="s">
        <v>781</v>
      </c>
      <c r="F411" s="181" t="s">
        <v>100</v>
      </c>
      <c r="G411" s="41">
        <v>49</v>
      </c>
      <c r="H411" s="149"/>
      <c r="I411" s="223">
        <v>78.260000000000005</v>
      </c>
      <c r="J411" s="234">
        <v>93.6</v>
      </c>
      <c r="K411" s="234">
        <f t="shared" si="24"/>
        <v>78.260000000000005</v>
      </c>
      <c r="L411" s="234">
        <f t="shared" si="25"/>
        <v>93.6</v>
      </c>
      <c r="M411" s="234">
        <f t="shared" si="26"/>
        <v>15.339999999999989</v>
      </c>
      <c r="N411" s="252">
        <f t="shared" si="27"/>
        <v>1.196</v>
      </c>
    </row>
    <row r="412" spans="1:14" x14ac:dyDescent="0.2">
      <c r="A412" s="178" t="s">
        <v>782</v>
      </c>
      <c r="B412" s="179" t="s">
        <v>783</v>
      </c>
      <c r="C412" s="180" t="s">
        <v>782</v>
      </c>
      <c r="D412" s="179" t="s">
        <v>783</v>
      </c>
      <c r="E412" s="39" t="s">
        <v>784</v>
      </c>
      <c r="F412" s="181" t="s">
        <v>100</v>
      </c>
      <c r="G412" s="41">
        <v>49</v>
      </c>
      <c r="H412" s="149"/>
      <c r="I412" s="223">
        <v>25.19</v>
      </c>
      <c r="J412" s="234">
        <v>25.19</v>
      </c>
      <c r="K412" s="234">
        <f t="shared" si="24"/>
        <v>25.19</v>
      </c>
      <c r="L412" s="234">
        <f t="shared" si="25"/>
        <v>25.19</v>
      </c>
      <c r="M412" s="234">
        <f t="shared" si="26"/>
        <v>0</v>
      </c>
      <c r="N412" s="252">
        <f t="shared" si="27"/>
        <v>1</v>
      </c>
    </row>
    <row r="413" spans="1:14" x14ac:dyDescent="0.2">
      <c r="A413" s="178" t="s">
        <v>785</v>
      </c>
      <c r="B413" s="179" t="s">
        <v>786</v>
      </c>
      <c r="C413" s="180" t="s">
        <v>785</v>
      </c>
      <c r="D413" s="179" t="s">
        <v>786</v>
      </c>
      <c r="E413" s="39" t="s">
        <v>787</v>
      </c>
      <c r="F413" s="181" t="s">
        <v>100</v>
      </c>
      <c r="G413" s="41">
        <v>49</v>
      </c>
      <c r="H413" s="149"/>
      <c r="I413" s="223">
        <v>113.11</v>
      </c>
      <c r="J413" s="234">
        <v>113.11</v>
      </c>
      <c r="K413" s="234">
        <f t="shared" si="24"/>
        <v>113.11</v>
      </c>
      <c r="L413" s="234">
        <f t="shared" si="25"/>
        <v>113.11</v>
      </c>
      <c r="M413" s="234">
        <f t="shared" si="26"/>
        <v>0</v>
      </c>
      <c r="N413" s="252">
        <f t="shared" si="27"/>
        <v>1</v>
      </c>
    </row>
    <row r="414" spans="1:14" x14ac:dyDescent="0.2">
      <c r="A414" s="178" t="s">
        <v>788</v>
      </c>
      <c r="B414" s="179" t="s">
        <v>789</v>
      </c>
      <c r="C414" s="180" t="s">
        <v>788</v>
      </c>
      <c r="D414" s="179" t="s">
        <v>789</v>
      </c>
      <c r="E414" s="39" t="s">
        <v>790</v>
      </c>
      <c r="F414" s="181" t="s">
        <v>131</v>
      </c>
      <c r="G414" s="41">
        <v>49</v>
      </c>
      <c r="H414" s="149"/>
      <c r="I414" s="223">
        <v>199.21</v>
      </c>
      <c r="J414" s="234">
        <v>199.21</v>
      </c>
      <c r="K414" s="234">
        <f t="shared" si="24"/>
        <v>199.21</v>
      </c>
      <c r="L414" s="234">
        <f t="shared" si="25"/>
        <v>199.21</v>
      </c>
      <c r="M414" s="234">
        <f t="shared" si="26"/>
        <v>0</v>
      </c>
      <c r="N414" s="252">
        <f t="shared" si="27"/>
        <v>1</v>
      </c>
    </row>
    <row r="415" spans="1:14" x14ac:dyDescent="0.2">
      <c r="A415" s="178" t="s">
        <v>791</v>
      </c>
      <c r="B415" s="179" t="s">
        <v>792</v>
      </c>
      <c r="C415" s="180" t="s">
        <v>791</v>
      </c>
      <c r="D415" s="179" t="s">
        <v>792</v>
      </c>
      <c r="E415" s="39" t="s">
        <v>793</v>
      </c>
      <c r="F415" s="181" t="s">
        <v>131</v>
      </c>
      <c r="G415" s="41">
        <v>49</v>
      </c>
      <c r="H415" s="149"/>
      <c r="I415" s="223">
        <v>254.01</v>
      </c>
      <c r="J415" s="234">
        <v>254.01</v>
      </c>
      <c r="K415" s="234">
        <f t="shared" si="24"/>
        <v>254.01</v>
      </c>
      <c r="L415" s="234">
        <f t="shared" si="25"/>
        <v>254.01</v>
      </c>
      <c r="M415" s="234">
        <f t="shared" si="26"/>
        <v>0</v>
      </c>
      <c r="N415" s="252">
        <f t="shared" si="27"/>
        <v>1</v>
      </c>
    </row>
    <row r="416" spans="1:14" x14ac:dyDescent="0.2">
      <c r="A416" s="178" t="s">
        <v>794</v>
      </c>
      <c r="B416" s="179" t="s">
        <v>795</v>
      </c>
      <c r="C416" s="180" t="s">
        <v>794</v>
      </c>
      <c r="D416" s="179" t="s">
        <v>795</v>
      </c>
      <c r="E416" s="39" t="s">
        <v>796</v>
      </c>
      <c r="F416" s="181" t="s">
        <v>131</v>
      </c>
      <c r="G416" s="41">
        <v>49</v>
      </c>
      <c r="H416" s="149"/>
      <c r="I416" s="223">
        <v>1</v>
      </c>
      <c r="J416" s="234">
        <v>1</v>
      </c>
      <c r="K416" s="234">
        <f t="shared" si="24"/>
        <v>1</v>
      </c>
      <c r="L416" s="234">
        <f t="shared" si="25"/>
        <v>1</v>
      </c>
      <c r="M416" s="234">
        <f t="shared" si="26"/>
        <v>0</v>
      </c>
      <c r="N416" s="252">
        <f t="shared" si="27"/>
        <v>1</v>
      </c>
    </row>
    <row r="417" spans="1:14" x14ac:dyDescent="0.2">
      <c r="A417" s="178" t="s">
        <v>797</v>
      </c>
      <c r="B417" s="179" t="s">
        <v>798</v>
      </c>
      <c r="C417" s="180" t="s">
        <v>797</v>
      </c>
      <c r="D417" s="179" t="s">
        <v>798</v>
      </c>
      <c r="E417" s="39" t="s">
        <v>799</v>
      </c>
      <c r="F417" s="181" t="s">
        <v>153</v>
      </c>
      <c r="G417" s="41">
        <v>50</v>
      </c>
      <c r="H417" s="149"/>
      <c r="I417" s="223">
        <v>288.56</v>
      </c>
      <c r="J417" s="234">
        <v>288.56</v>
      </c>
      <c r="K417" s="234">
        <f t="shared" si="24"/>
        <v>288.56</v>
      </c>
      <c r="L417" s="234">
        <f t="shared" si="25"/>
        <v>288.56</v>
      </c>
      <c r="M417" s="234">
        <f t="shared" si="26"/>
        <v>0</v>
      </c>
      <c r="N417" s="252">
        <f t="shared" si="27"/>
        <v>1</v>
      </c>
    </row>
    <row r="418" spans="1:14" x14ac:dyDescent="0.2">
      <c r="A418" s="178" t="s">
        <v>800</v>
      </c>
      <c r="B418" s="179" t="s">
        <v>801</v>
      </c>
      <c r="C418" s="180" t="s">
        <v>800</v>
      </c>
      <c r="D418" s="179" t="s">
        <v>801</v>
      </c>
      <c r="E418" s="39" t="s">
        <v>802</v>
      </c>
      <c r="F418" s="181" t="s">
        <v>10</v>
      </c>
      <c r="G418" s="41">
        <v>50</v>
      </c>
      <c r="H418" s="149"/>
      <c r="I418" s="223">
        <v>27.56</v>
      </c>
      <c r="J418" s="234">
        <v>43.73</v>
      </c>
      <c r="K418" s="234">
        <f t="shared" si="24"/>
        <v>27.56</v>
      </c>
      <c r="L418" s="234">
        <f t="shared" si="25"/>
        <v>43.73</v>
      </c>
      <c r="M418" s="234">
        <f t="shared" si="26"/>
        <v>16.169999999999998</v>
      </c>
      <c r="N418" s="252">
        <f t="shared" si="27"/>
        <v>1.587</v>
      </c>
    </row>
    <row r="419" spans="1:14" x14ac:dyDescent="0.2">
      <c r="A419" s="178" t="s">
        <v>803</v>
      </c>
      <c r="B419" s="179" t="s">
        <v>804</v>
      </c>
      <c r="C419" s="180" t="s">
        <v>803</v>
      </c>
      <c r="D419" s="179" t="s">
        <v>804</v>
      </c>
      <c r="E419" s="39" t="s">
        <v>805</v>
      </c>
      <c r="F419" s="181" t="s">
        <v>10</v>
      </c>
      <c r="G419" s="41">
        <v>50</v>
      </c>
      <c r="H419" s="149"/>
      <c r="I419" s="223">
        <v>47.65</v>
      </c>
      <c r="J419" s="234">
        <v>47.65</v>
      </c>
      <c r="K419" s="234">
        <f t="shared" si="24"/>
        <v>47.65</v>
      </c>
      <c r="L419" s="234">
        <f t="shared" si="25"/>
        <v>47.65</v>
      </c>
      <c r="M419" s="234">
        <f t="shared" si="26"/>
        <v>0</v>
      </c>
      <c r="N419" s="252">
        <f t="shared" si="27"/>
        <v>1</v>
      </c>
    </row>
    <row r="420" spans="1:14" x14ac:dyDescent="0.2">
      <c r="A420" s="178" t="s">
        <v>806</v>
      </c>
      <c r="B420" s="179" t="s">
        <v>807</v>
      </c>
      <c r="C420" s="180" t="s">
        <v>806</v>
      </c>
      <c r="D420" s="179" t="s">
        <v>807</v>
      </c>
      <c r="E420" s="39" t="s">
        <v>808</v>
      </c>
      <c r="F420" s="181" t="s">
        <v>153</v>
      </c>
      <c r="G420" s="41">
        <v>50</v>
      </c>
      <c r="H420" s="149"/>
      <c r="I420" s="223">
        <v>105.23</v>
      </c>
      <c r="J420" s="234">
        <v>138.56</v>
      </c>
      <c r="K420" s="234">
        <f t="shared" si="24"/>
        <v>105.23</v>
      </c>
      <c r="L420" s="234">
        <f t="shared" si="25"/>
        <v>138.56</v>
      </c>
      <c r="M420" s="234">
        <f t="shared" si="26"/>
        <v>33.33</v>
      </c>
      <c r="N420" s="252">
        <f t="shared" si="27"/>
        <v>1.3169999999999999</v>
      </c>
    </row>
    <row r="421" spans="1:14" x14ac:dyDescent="0.2">
      <c r="A421" s="178" t="s">
        <v>809</v>
      </c>
      <c r="B421" s="179" t="s">
        <v>810</v>
      </c>
      <c r="C421" s="180" t="s">
        <v>809</v>
      </c>
      <c r="D421" s="179" t="s">
        <v>810</v>
      </c>
      <c r="E421" s="39" t="s">
        <v>811</v>
      </c>
      <c r="F421" s="181" t="s">
        <v>153</v>
      </c>
      <c r="G421" s="41">
        <v>50</v>
      </c>
      <c r="H421" s="149"/>
      <c r="I421" s="223">
        <v>104.55</v>
      </c>
      <c r="J421" s="234">
        <v>104.55</v>
      </c>
      <c r="K421" s="234">
        <f t="shared" si="24"/>
        <v>104.55</v>
      </c>
      <c r="L421" s="234">
        <f t="shared" si="25"/>
        <v>104.55</v>
      </c>
      <c r="M421" s="234">
        <f t="shared" si="26"/>
        <v>0</v>
      </c>
      <c r="N421" s="252">
        <f t="shared" si="27"/>
        <v>1</v>
      </c>
    </row>
    <row r="422" spans="1:14" x14ac:dyDescent="0.2">
      <c r="A422" s="178" t="s">
        <v>812</v>
      </c>
      <c r="B422" s="179" t="s">
        <v>813</v>
      </c>
      <c r="C422" s="180" t="s">
        <v>812</v>
      </c>
      <c r="D422" s="179" t="s">
        <v>813</v>
      </c>
      <c r="E422" s="39" t="s">
        <v>814</v>
      </c>
      <c r="F422" s="181" t="s">
        <v>153</v>
      </c>
      <c r="G422" s="41">
        <v>51</v>
      </c>
      <c r="H422" s="149"/>
      <c r="I422" s="223">
        <v>54.44</v>
      </c>
      <c r="J422" s="234">
        <v>56.19</v>
      </c>
      <c r="K422" s="234">
        <f t="shared" si="24"/>
        <v>54.44</v>
      </c>
      <c r="L422" s="234">
        <f t="shared" si="25"/>
        <v>56.19</v>
      </c>
      <c r="M422" s="234">
        <f t="shared" si="26"/>
        <v>1.75</v>
      </c>
      <c r="N422" s="252">
        <f t="shared" si="27"/>
        <v>1.032</v>
      </c>
    </row>
    <row r="423" spans="1:14" x14ac:dyDescent="0.2">
      <c r="A423" s="178" t="s">
        <v>815</v>
      </c>
      <c r="B423" s="179" t="s">
        <v>816</v>
      </c>
      <c r="C423" s="180" t="s">
        <v>815</v>
      </c>
      <c r="D423" s="179" t="s">
        <v>816</v>
      </c>
      <c r="E423" s="39" t="s">
        <v>817</v>
      </c>
      <c r="F423" s="181" t="s">
        <v>153</v>
      </c>
      <c r="G423" s="41">
        <v>51</v>
      </c>
      <c r="H423" s="149"/>
      <c r="I423" s="223">
        <v>35.369999999999997</v>
      </c>
      <c r="J423" s="234">
        <v>41.61</v>
      </c>
      <c r="K423" s="234">
        <f t="shared" si="24"/>
        <v>35.369999999999997</v>
      </c>
      <c r="L423" s="234">
        <f t="shared" si="25"/>
        <v>41.61</v>
      </c>
      <c r="M423" s="234">
        <f t="shared" si="26"/>
        <v>6.240000000000002</v>
      </c>
      <c r="N423" s="252">
        <f t="shared" si="27"/>
        <v>1.1759999999999999</v>
      </c>
    </row>
    <row r="424" spans="1:14" x14ac:dyDescent="0.2">
      <c r="A424" s="178" t="s">
        <v>818</v>
      </c>
      <c r="B424" s="179" t="s">
        <v>819</v>
      </c>
      <c r="C424" s="180" t="s">
        <v>818</v>
      </c>
      <c r="D424" s="179" t="s">
        <v>819</v>
      </c>
      <c r="E424" s="39" t="s">
        <v>820</v>
      </c>
      <c r="F424" s="181" t="s">
        <v>74</v>
      </c>
      <c r="G424" s="208">
        <v>51</v>
      </c>
      <c r="H424" s="149"/>
      <c r="I424" s="223">
        <v>74.62</v>
      </c>
      <c r="J424" s="234">
        <v>74.62</v>
      </c>
      <c r="K424" s="234">
        <f t="shared" si="24"/>
        <v>74.62</v>
      </c>
      <c r="L424" s="234">
        <f t="shared" si="25"/>
        <v>74.62</v>
      </c>
      <c r="M424" s="234">
        <f t="shared" si="26"/>
        <v>0</v>
      </c>
      <c r="N424" s="252">
        <f t="shared" si="27"/>
        <v>1</v>
      </c>
    </row>
    <row r="425" spans="1:14" x14ac:dyDescent="0.2">
      <c r="A425" s="178" t="s">
        <v>821</v>
      </c>
      <c r="B425" s="179" t="s">
        <v>822</v>
      </c>
      <c r="C425" s="180" t="s">
        <v>821</v>
      </c>
      <c r="D425" s="179" t="s">
        <v>822</v>
      </c>
      <c r="E425" s="39" t="s">
        <v>823</v>
      </c>
      <c r="F425" s="181" t="s">
        <v>153</v>
      </c>
      <c r="G425" s="41">
        <v>51</v>
      </c>
      <c r="H425" s="149"/>
      <c r="I425" s="223">
        <v>51.18</v>
      </c>
      <c r="J425" s="234">
        <v>54.91</v>
      </c>
      <c r="K425" s="234">
        <f t="shared" si="24"/>
        <v>51.18</v>
      </c>
      <c r="L425" s="234">
        <f t="shared" si="25"/>
        <v>54.91</v>
      </c>
      <c r="M425" s="234">
        <f t="shared" si="26"/>
        <v>3.7299999999999969</v>
      </c>
      <c r="N425" s="252">
        <f t="shared" si="27"/>
        <v>1.073</v>
      </c>
    </row>
    <row r="426" spans="1:14" x14ac:dyDescent="0.2">
      <c r="A426" s="178" t="s">
        <v>824</v>
      </c>
      <c r="B426" s="179" t="s">
        <v>825</v>
      </c>
      <c r="C426" s="180" t="s">
        <v>824</v>
      </c>
      <c r="D426" s="179" t="s">
        <v>825</v>
      </c>
      <c r="E426" s="39" t="s">
        <v>826</v>
      </c>
      <c r="F426" s="181" t="s">
        <v>153</v>
      </c>
      <c r="G426" s="41">
        <v>51</v>
      </c>
      <c r="H426" s="149"/>
      <c r="I426" s="223">
        <v>50.84</v>
      </c>
      <c r="J426" s="234">
        <v>50.84</v>
      </c>
      <c r="K426" s="234">
        <f t="shared" si="24"/>
        <v>50.84</v>
      </c>
      <c r="L426" s="234">
        <f t="shared" si="25"/>
        <v>50.84</v>
      </c>
      <c r="M426" s="234">
        <f t="shared" si="26"/>
        <v>0</v>
      </c>
      <c r="N426" s="252">
        <f t="shared" si="27"/>
        <v>1</v>
      </c>
    </row>
    <row r="427" spans="1:14" x14ac:dyDescent="0.2">
      <c r="A427" s="178" t="s">
        <v>827</v>
      </c>
      <c r="B427" s="179" t="s">
        <v>1175</v>
      </c>
      <c r="C427" s="180" t="s">
        <v>827</v>
      </c>
      <c r="D427" s="179" t="s">
        <v>1175</v>
      </c>
      <c r="E427" s="39" t="s">
        <v>830</v>
      </c>
      <c r="F427" s="181" t="s">
        <v>74</v>
      </c>
      <c r="G427" s="41">
        <v>51</v>
      </c>
      <c r="H427" s="149"/>
      <c r="I427" s="223">
        <v>42.29</v>
      </c>
      <c r="J427" s="234">
        <v>43.88</v>
      </c>
      <c r="K427" s="234">
        <f t="shared" si="24"/>
        <v>42.29</v>
      </c>
      <c r="L427" s="234">
        <f t="shared" si="25"/>
        <v>43.88</v>
      </c>
      <c r="M427" s="234">
        <f t="shared" si="26"/>
        <v>1.5900000000000034</v>
      </c>
      <c r="N427" s="252">
        <f t="shared" si="27"/>
        <v>1.038</v>
      </c>
    </row>
    <row r="428" spans="1:14" x14ac:dyDescent="0.2">
      <c r="A428" s="178" t="s">
        <v>831</v>
      </c>
      <c r="B428" s="179" t="s">
        <v>832</v>
      </c>
      <c r="C428" s="180" t="s">
        <v>831</v>
      </c>
      <c r="D428" s="179" t="s">
        <v>832</v>
      </c>
      <c r="E428" s="39" t="s">
        <v>833</v>
      </c>
      <c r="F428" s="181" t="s">
        <v>153</v>
      </c>
      <c r="G428" s="41">
        <v>51</v>
      </c>
      <c r="H428" s="149"/>
      <c r="I428" s="223">
        <v>151.71</v>
      </c>
      <c r="J428" s="234">
        <v>156.01</v>
      </c>
      <c r="K428" s="234">
        <f t="shared" si="24"/>
        <v>151.71</v>
      </c>
      <c r="L428" s="234">
        <f t="shared" si="25"/>
        <v>156.01</v>
      </c>
      <c r="M428" s="234">
        <f t="shared" si="26"/>
        <v>4.2999999999999829</v>
      </c>
      <c r="N428" s="252">
        <f t="shared" si="27"/>
        <v>1.028</v>
      </c>
    </row>
    <row r="429" spans="1:14" x14ac:dyDescent="0.2">
      <c r="A429" s="182" t="s">
        <v>812</v>
      </c>
      <c r="B429" s="183" t="s">
        <v>813</v>
      </c>
      <c r="C429" s="184" t="s">
        <v>834</v>
      </c>
      <c r="D429" s="183" t="s">
        <v>1176</v>
      </c>
      <c r="E429" s="185" t="s">
        <v>1177</v>
      </c>
      <c r="F429" s="186" t="s">
        <v>153</v>
      </c>
      <c r="G429" s="187">
        <v>51</v>
      </c>
      <c r="H429" s="188"/>
      <c r="I429" s="223">
        <v>50.38</v>
      </c>
      <c r="J429" s="235">
        <v>52</v>
      </c>
      <c r="K429" s="235">
        <f t="shared" si="24"/>
        <v>0</v>
      </c>
      <c r="L429" s="235">
        <f t="shared" si="25"/>
        <v>0</v>
      </c>
      <c r="M429" s="235">
        <f t="shared" si="26"/>
        <v>0</v>
      </c>
      <c r="N429" s="253">
        <f t="shared" si="27"/>
        <v>0</v>
      </c>
    </row>
    <row r="430" spans="1:14" x14ac:dyDescent="0.2">
      <c r="A430" s="182" t="s">
        <v>815</v>
      </c>
      <c r="B430" s="183" t="s">
        <v>816</v>
      </c>
      <c r="C430" s="184" t="s">
        <v>834</v>
      </c>
      <c r="D430" s="183" t="s">
        <v>1176</v>
      </c>
      <c r="E430" s="185" t="s">
        <v>1178</v>
      </c>
      <c r="F430" s="186" t="s">
        <v>153</v>
      </c>
      <c r="G430" s="187">
        <v>51</v>
      </c>
      <c r="H430" s="188"/>
      <c r="I430" s="223">
        <v>58.26</v>
      </c>
      <c r="J430" s="235">
        <v>68.540000000000006</v>
      </c>
      <c r="K430" s="235">
        <f t="shared" si="24"/>
        <v>0</v>
      </c>
      <c r="L430" s="235">
        <f t="shared" si="25"/>
        <v>0</v>
      </c>
      <c r="M430" s="235">
        <f t="shared" si="26"/>
        <v>0</v>
      </c>
      <c r="N430" s="253">
        <f t="shared" si="27"/>
        <v>0</v>
      </c>
    </row>
    <row r="431" spans="1:14" x14ac:dyDescent="0.2">
      <c r="A431" s="182" t="s">
        <v>821</v>
      </c>
      <c r="B431" s="183" t="s">
        <v>822</v>
      </c>
      <c r="C431" s="184" t="s">
        <v>834</v>
      </c>
      <c r="D431" s="183" t="s">
        <v>1176</v>
      </c>
      <c r="E431" s="185" t="s">
        <v>1179</v>
      </c>
      <c r="F431" s="186" t="s">
        <v>153</v>
      </c>
      <c r="G431" s="187">
        <v>51</v>
      </c>
      <c r="H431" s="188"/>
      <c r="I431" s="223">
        <v>56.79</v>
      </c>
      <c r="J431" s="235">
        <v>60.93</v>
      </c>
      <c r="K431" s="235">
        <f t="shared" si="24"/>
        <v>0</v>
      </c>
      <c r="L431" s="235">
        <f t="shared" si="25"/>
        <v>0</v>
      </c>
      <c r="M431" s="235">
        <f t="shared" si="26"/>
        <v>0</v>
      </c>
      <c r="N431" s="253">
        <f t="shared" si="27"/>
        <v>0</v>
      </c>
    </row>
    <row r="432" spans="1:14" x14ac:dyDescent="0.2">
      <c r="A432" s="182" t="s">
        <v>824</v>
      </c>
      <c r="B432" s="183" t="s">
        <v>825</v>
      </c>
      <c r="C432" s="184" t="s">
        <v>834</v>
      </c>
      <c r="D432" s="183" t="s">
        <v>1176</v>
      </c>
      <c r="E432" s="185" t="s">
        <v>1180</v>
      </c>
      <c r="F432" s="186" t="s">
        <v>153</v>
      </c>
      <c r="G432" s="187">
        <v>51</v>
      </c>
      <c r="H432" s="188"/>
      <c r="I432" s="223">
        <v>39.200000000000003</v>
      </c>
      <c r="J432" s="235">
        <v>39.200000000000003</v>
      </c>
      <c r="K432" s="235">
        <f t="shared" si="24"/>
        <v>0</v>
      </c>
      <c r="L432" s="235">
        <f t="shared" si="25"/>
        <v>0</v>
      </c>
      <c r="M432" s="235">
        <f t="shared" si="26"/>
        <v>0</v>
      </c>
      <c r="N432" s="253">
        <f t="shared" si="27"/>
        <v>0</v>
      </c>
    </row>
    <row r="433" spans="1:14" x14ac:dyDescent="0.2">
      <c r="A433" s="182" t="s">
        <v>827</v>
      </c>
      <c r="B433" s="183" t="s">
        <v>1175</v>
      </c>
      <c r="C433" s="184" t="s">
        <v>834</v>
      </c>
      <c r="D433" s="183" t="s">
        <v>1176</v>
      </c>
      <c r="E433" s="185" t="s">
        <v>1181</v>
      </c>
      <c r="F433" s="186" t="s">
        <v>74</v>
      </c>
      <c r="G433" s="187">
        <v>51</v>
      </c>
      <c r="H433" s="188"/>
      <c r="I433" s="223">
        <v>51.66</v>
      </c>
      <c r="J433" s="235">
        <v>53.6</v>
      </c>
      <c r="K433" s="235">
        <f t="shared" si="24"/>
        <v>0</v>
      </c>
      <c r="L433" s="235">
        <f t="shared" si="25"/>
        <v>0</v>
      </c>
      <c r="M433" s="235">
        <f t="shared" si="26"/>
        <v>0</v>
      </c>
      <c r="N433" s="253">
        <f t="shared" si="27"/>
        <v>0</v>
      </c>
    </row>
    <row r="434" spans="1:14" x14ac:dyDescent="0.2">
      <c r="A434" s="182" t="s">
        <v>831</v>
      </c>
      <c r="B434" s="183" t="s">
        <v>832</v>
      </c>
      <c r="C434" s="184" t="s">
        <v>834</v>
      </c>
      <c r="D434" s="183" t="s">
        <v>1176</v>
      </c>
      <c r="E434" s="185" t="s">
        <v>1182</v>
      </c>
      <c r="F434" s="186" t="s">
        <v>153</v>
      </c>
      <c r="G434" s="187">
        <v>51</v>
      </c>
      <c r="H434" s="188"/>
      <c r="I434" s="223">
        <v>189.52</v>
      </c>
      <c r="J434" s="235">
        <v>194.88</v>
      </c>
      <c r="K434" s="235">
        <f t="shared" si="24"/>
        <v>0</v>
      </c>
      <c r="L434" s="235">
        <f t="shared" si="25"/>
        <v>0</v>
      </c>
      <c r="M434" s="235">
        <f t="shared" si="26"/>
        <v>0</v>
      </c>
      <c r="N434" s="253">
        <f t="shared" si="27"/>
        <v>0</v>
      </c>
    </row>
    <row r="435" spans="1:14" x14ac:dyDescent="0.2">
      <c r="A435" s="42" t="s">
        <v>834</v>
      </c>
      <c r="B435" s="43" t="s">
        <v>835</v>
      </c>
      <c r="C435" s="189" t="s">
        <v>834</v>
      </c>
      <c r="D435" s="43" t="s">
        <v>835</v>
      </c>
      <c r="E435" s="46" t="s">
        <v>836</v>
      </c>
      <c r="F435" s="190" t="s">
        <v>153</v>
      </c>
      <c r="G435" s="48">
        <v>51</v>
      </c>
      <c r="H435" s="149"/>
      <c r="I435" s="224">
        <v>0</v>
      </c>
      <c r="J435" s="236">
        <v>0</v>
      </c>
      <c r="K435" s="236">
        <f t="shared" si="24"/>
        <v>445.80999999999995</v>
      </c>
      <c r="L435" s="236">
        <f t="shared" si="25"/>
        <v>469.15000000000003</v>
      </c>
      <c r="M435" s="236">
        <f t="shared" si="26"/>
        <v>23.340000000000089</v>
      </c>
      <c r="N435" s="254">
        <f t="shared" si="27"/>
        <v>1.052</v>
      </c>
    </row>
    <row r="436" spans="1:14" x14ac:dyDescent="0.2">
      <c r="A436" s="178" t="s">
        <v>837</v>
      </c>
      <c r="B436" s="179" t="s">
        <v>838</v>
      </c>
      <c r="C436" s="180" t="s">
        <v>837</v>
      </c>
      <c r="D436" s="179" t="s">
        <v>838</v>
      </c>
      <c r="E436" s="39" t="s">
        <v>839</v>
      </c>
      <c r="F436" s="181" t="s">
        <v>153</v>
      </c>
      <c r="G436" s="41">
        <v>52</v>
      </c>
      <c r="H436" s="149"/>
      <c r="I436" s="223">
        <v>453.14</v>
      </c>
      <c r="J436" s="234">
        <v>453.14</v>
      </c>
      <c r="K436" s="234">
        <f t="shared" si="24"/>
        <v>453.14</v>
      </c>
      <c r="L436" s="234">
        <f t="shared" si="25"/>
        <v>453.14</v>
      </c>
      <c r="M436" s="234">
        <f t="shared" si="26"/>
        <v>0</v>
      </c>
      <c r="N436" s="252">
        <f t="shared" si="27"/>
        <v>1</v>
      </c>
    </row>
    <row r="437" spans="1:14" x14ac:dyDescent="0.2">
      <c r="A437" s="178" t="s">
        <v>840</v>
      </c>
      <c r="B437" s="179" t="s">
        <v>841</v>
      </c>
      <c r="C437" s="180" t="s">
        <v>840</v>
      </c>
      <c r="D437" s="179" t="s">
        <v>841</v>
      </c>
      <c r="E437" s="39" t="s">
        <v>842</v>
      </c>
      <c r="F437" s="181" t="s">
        <v>153</v>
      </c>
      <c r="G437" s="41">
        <v>52</v>
      </c>
      <c r="H437" s="149"/>
      <c r="I437" s="223">
        <v>332.84</v>
      </c>
      <c r="J437" s="234">
        <v>332.84</v>
      </c>
      <c r="K437" s="234">
        <f t="shared" si="24"/>
        <v>332.84</v>
      </c>
      <c r="L437" s="234">
        <f t="shared" si="25"/>
        <v>332.84</v>
      </c>
      <c r="M437" s="234">
        <f t="shared" si="26"/>
        <v>0</v>
      </c>
      <c r="N437" s="252">
        <f t="shared" si="27"/>
        <v>1</v>
      </c>
    </row>
    <row r="438" spans="1:14" x14ac:dyDescent="0.2">
      <c r="A438" s="178" t="s">
        <v>843</v>
      </c>
      <c r="B438" s="179" t="s">
        <v>844</v>
      </c>
      <c r="C438" s="180" t="s">
        <v>843</v>
      </c>
      <c r="D438" s="179" t="s">
        <v>844</v>
      </c>
      <c r="E438" s="39" t="s">
        <v>845</v>
      </c>
      <c r="F438" s="181" t="s">
        <v>153</v>
      </c>
      <c r="G438" s="41">
        <v>52</v>
      </c>
      <c r="H438" s="149"/>
      <c r="I438" s="223">
        <v>132.72</v>
      </c>
      <c r="J438" s="234">
        <v>132.72</v>
      </c>
      <c r="K438" s="234">
        <f t="shared" si="24"/>
        <v>132.72</v>
      </c>
      <c r="L438" s="234">
        <f t="shared" si="25"/>
        <v>132.72</v>
      </c>
      <c r="M438" s="234">
        <f t="shared" si="26"/>
        <v>0</v>
      </c>
      <c r="N438" s="252">
        <f t="shared" si="27"/>
        <v>1</v>
      </c>
    </row>
    <row r="439" spans="1:14" x14ac:dyDescent="0.2">
      <c r="A439" s="178" t="s">
        <v>846</v>
      </c>
      <c r="B439" s="179" t="s">
        <v>153</v>
      </c>
      <c r="C439" s="180" t="s">
        <v>846</v>
      </c>
      <c r="D439" s="179" t="s">
        <v>153</v>
      </c>
      <c r="E439" s="39" t="s">
        <v>847</v>
      </c>
      <c r="F439" s="181" t="s">
        <v>153</v>
      </c>
      <c r="G439" s="41">
        <v>52</v>
      </c>
      <c r="H439" s="149"/>
      <c r="I439" s="223">
        <v>479.24</v>
      </c>
      <c r="J439" s="234">
        <v>479.24</v>
      </c>
      <c r="K439" s="234">
        <f t="shared" si="24"/>
        <v>479.24</v>
      </c>
      <c r="L439" s="234">
        <f t="shared" si="25"/>
        <v>479.24</v>
      </c>
      <c r="M439" s="234">
        <f t="shared" si="26"/>
        <v>0</v>
      </c>
      <c r="N439" s="252">
        <f t="shared" si="27"/>
        <v>1</v>
      </c>
    </row>
    <row r="440" spans="1:14" x14ac:dyDescent="0.2">
      <c r="A440" s="178" t="s">
        <v>848</v>
      </c>
      <c r="B440" s="179" t="s">
        <v>849</v>
      </c>
      <c r="C440" s="180" t="s">
        <v>848</v>
      </c>
      <c r="D440" s="179" t="s">
        <v>849</v>
      </c>
      <c r="E440" s="39" t="s">
        <v>850</v>
      </c>
      <c r="F440" s="181" t="s">
        <v>153</v>
      </c>
      <c r="G440" s="41">
        <v>54</v>
      </c>
      <c r="H440" s="149"/>
      <c r="I440" s="223">
        <v>1510.39</v>
      </c>
      <c r="J440" s="234">
        <v>1510.39</v>
      </c>
      <c r="K440" s="234">
        <f t="shared" si="24"/>
        <v>1510.39</v>
      </c>
      <c r="L440" s="234">
        <f t="shared" si="25"/>
        <v>1510.39</v>
      </c>
      <c r="M440" s="234">
        <f t="shared" si="26"/>
        <v>0</v>
      </c>
      <c r="N440" s="252">
        <f t="shared" si="27"/>
        <v>1</v>
      </c>
    </row>
    <row r="441" spans="1:14" x14ac:dyDescent="0.2">
      <c r="A441" s="209" t="s">
        <v>851</v>
      </c>
      <c r="B441" s="210" t="s">
        <v>852</v>
      </c>
      <c r="C441" s="211" t="s">
        <v>851</v>
      </c>
      <c r="D441" s="210" t="s">
        <v>852</v>
      </c>
      <c r="E441" s="79" t="s">
        <v>853</v>
      </c>
      <c r="F441" s="212" t="s">
        <v>153</v>
      </c>
      <c r="G441" s="41">
        <v>55</v>
      </c>
      <c r="H441" s="149"/>
      <c r="I441" s="223">
        <v>634.03</v>
      </c>
      <c r="J441" s="234">
        <v>634.03</v>
      </c>
      <c r="K441" s="234">
        <f t="shared" si="24"/>
        <v>634.03</v>
      </c>
      <c r="L441" s="234">
        <f t="shared" si="25"/>
        <v>634.03</v>
      </c>
      <c r="M441" s="234">
        <f t="shared" si="26"/>
        <v>0</v>
      </c>
      <c r="N441" s="252">
        <f t="shared" si="27"/>
        <v>1</v>
      </c>
    </row>
    <row r="442" spans="1:14" x14ac:dyDescent="0.2">
      <c r="A442" s="178" t="s">
        <v>854</v>
      </c>
      <c r="B442" s="179" t="s">
        <v>855</v>
      </c>
      <c r="C442" s="180" t="s">
        <v>854</v>
      </c>
      <c r="D442" s="179" t="s">
        <v>855</v>
      </c>
      <c r="E442" s="39" t="s">
        <v>856</v>
      </c>
      <c r="F442" s="181" t="s">
        <v>153</v>
      </c>
      <c r="G442" s="41">
        <v>56</v>
      </c>
      <c r="H442" s="149"/>
      <c r="I442" s="223">
        <v>1331.78</v>
      </c>
      <c r="J442" s="243">
        <v>1331.78</v>
      </c>
      <c r="K442" s="243">
        <f t="shared" si="24"/>
        <v>1331.78</v>
      </c>
      <c r="L442" s="243">
        <f t="shared" si="25"/>
        <v>1331.78</v>
      </c>
      <c r="M442" s="243">
        <f t="shared" si="26"/>
        <v>0</v>
      </c>
      <c r="N442" s="261">
        <f t="shared" si="27"/>
        <v>1</v>
      </c>
    </row>
    <row r="443" spans="1:14" x14ac:dyDescent="0.2">
      <c r="A443" s="178" t="s">
        <v>857</v>
      </c>
      <c r="B443" s="179" t="s">
        <v>858</v>
      </c>
      <c r="C443" s="178" t="s">
        <v>857</v>
      </c>
      <c r="D443" s="179" t="s">
        <v>858</v>
      </c>
      <c r="E443" s="59" t="s">
        <v>859</v>
      </c>
      <c r="F443" s="181" t="s">
        <v>173</v>
      </c>
      <c r="G443" s="41">
        <v>57</v>
      </c>
      <c r="H443" s="149"/>
      <c r="I443" s="223">
        <v>0</v>
      </c>
      <c r="J443" s="243">
        <v>0</v>
      </c>
      <c r="K443" s="243">
        <f t="shared" si="24"/>
        <v>0</v>
      </c>
      <c r="L443" s="243">
        <f t="shared" si="25"/>
        <v>0</v>
      </c>
      <c r="M443" s="243">
        <f t="shared" si="26"/>
        <v>0</v>
      </c>
      <c r="N443" s="261">
        <f t="shared" si="27"/>
        <v>0</v>
      </c>
    </row>
    <row r="444" spans="1:14" x14ac:dyDescent="0.2">
      <c r="A444" s="178" t="s">
        <v>860</v>
      </c>
      <c r="B444" s="179" t="s">
        <v>861</v>
      </c>
      <c r="C444" s="178" t="s">
        <v>860</v>
      </c>
      <c r="D444" s="179" t="s">
        <v>861</v>
      </c>
      <c r="E444" s="39" t="s">
        <v>862</v>
      </c>
      <c r="F444" s="181" t="s">
        <v>173</v>
      </c>
      <c r="G444" s="41">
        <v>57</v>
      </c>
      <c r="H444" s="149"/>
      <c r="I444" s="223">
        <v>0</v>
      </c>
      <c r="J444" s="243">
        <v>0</v>
      </c>
      <c r="K444" s="243">
        <f t="shared" si="24"/>
        <v>0</v>
      </c>
      <c r="L444" s="243">
        <f t="shared" si="25"/>
        <v>0</v>
      </c>
      <c r="M444" s="243">
        <f t="shared" si="26"/>
        <v>0</v>
      </c>
      <c r="N444" s="261">
        <f t="shared" si="27"/>
        <v>0</v>
      </c>
    </row>
    <row r="445" spans="1:14" x14ac:dyDescent="0.2">
      <c r="A445" s="178" t="s">
        <v>863</v>
      </c>
      <c r="B445" s="179" t="s">
        <v>864</v>
      </c>
      <c r="C445" s="178" t="s">
        <v>863</v>
      </c>
      <c r="D445" s="179" t="s">
        <v>864</v>
      </c>
      <c r="E445" s="59" t="s">
        <v>865</v>
      </c>
      <c r="F445" s="181" t="s">
        <v>437</v>
      </c>
      <c r="G445" s="41">
        <v>57</v>
      </c>
      <c r="H445" s="149"/>
      <c r="I445" s="223">
        <v>0</v>
      </c>
      <c r="J445" s="243">
        <v>0</v>
      </c>
      <c r="K445" s="243">
        <f t="shared" si="24"/>
        <v>0</v>
      </c>
      <c r="L445" s="243">
        <f t="shared" si="25"/>
        <v>0</v>
      </c>
      <c r="M445" s="243">
        <f t="shared" si="26"/>
        <v>0</v>
      </c>
      <c r="N445" s="261">
        <f t="shared" si="27"/>
        <v>0</v>
      </c>
    </row>
    <row r="446" spans="1:14" x14ac:dyDescent="0.2">
      <c r="A446" s="182" t="s">
        <v>857</v>
      </c>
      <c r="B446" s="183" t="s">
        <v>858</v>
      </c>
      <c r="C446" s="184" t="s">
        <v>866</v>
      </c>
      <c r="D446" s="183" t="s">
        <v>1183</v>
      </c>
      <c r="E446" s="185" t="s">
        <v>1184</v>
      </c>
      <c r="F446" s="186" t="s">
        <v>173</v>
      </c>
      <c r="G446" s="187">
        <v>57</v>
      </c>
      <c r="H446" s="188"/>
      <c r="I446" s="223">
        <v>170.26</v>
      </c>
      <c r="J446" s="244">
        <v>170.56</v>
      </c>
      <c r="K446" s="244">
        <f t="shared" si="24"/>
        <v>0</v>
      </c>
      <c r="L446" s="244">
        <f t="shared" si="25"/>
        <v>0</v>
      </c>
      <c r="M446" s="244">
        <f t="shared" si="26"/>
        <v>0</v>
      </c>
      <c r="N446" s="262">
        <f t="shared" si="27"/>
        <v>0</v>
      </c>
    </row>
    <row r="447" spans="1:14" x14ac:dyDescent="0.2">
      <c r="A447" s="182" t="s">
        <v>860</v>
      </c>
      <c r="B447" s="183" t="s">
        <v>861</v>
      </c>
      <c r="C447" s="184" t="s">
        <v>866</v>
      </c>
      <c r="D447" s="183" t="s">
        <v>1183</v>
      </c>
      <c r="E447" s="185" t="s">
        <v>1185</v>
      </c>
      <c r="F447" s="186" t="s">
        <v>173</v>
      </c>
      <c r="G447" s="187">
        <v>57</v>
      </c>
      <c r="H447" s="188"/>
      <c r="I447" s="223">
        <v>170.48</v>
      </c>
      <c r="J447" s="244">
        <v>170.48</v>
      </c>
      <c r="K447" s="244">
        <f t="shared" si="24"/>
        <v>0</v>
      </c>
      <c r="L447" s="244">
        <f t="shared" si="25"/>
        <v>0</v>
      </c>
      <c r="M447" s="244">
        <f t="shared" si="26"/>
        <v>0</v>
      </c>
      <c r="N447" s="262">
        <f t="shared" si="27"/>
        <v>0</v>
      </c>
    </row>
    <row r="448" spans="1:14" x14ac:dyDescent="0.2">
      <c r="A448" s="182" t="s">
        <v>863</v>
      </c>
      <c r="B448" s="183" t="s">
        <v>864</v>
      </c>
      <c r="C448" s="184" t="s">
        <v>866</v>
      </c>
      <c r="D448" s="183" t="s">
        <v>1183</v>
      </c>
      <c r="E448" s="185" t="s">
        <v>1186</v>
      </c>
      <c r="F448" s="186" t="s">
        <v>437</v>
      </c>
      <c r="G448" s="187">
        <v>57</v>
      </c>
      <c r="H448" s="188"/>
      <c r="I448" s="223">
        <v>62.23</v>
      </c>
      <c r="J448" s="244">
        <v>62.23</v>
      </c>
      <c r="K448" s="244">
        <f t="shared" si="24"/>
        <v>0</v>
      </c>
      <c r="L448" s="244">
        <f t="shared" si="25"/>
        <v>0</v>
      </c>
      <c r="M448" s="244">
        <f t="shared" si="26"/>
        <v>0</v>
      </c>
      <c r="N448" s="262">
        <f t="shared" si="27"/>
        <v>0</v>
      </c>
    </row>
    <row r="449" spans="1:14" x14ac:dyDescent="0.2">
      <c r="A449" s="63" t="s">
        <v>866</v>
      </c>
      <c r="B449" s="64" t="s">
        <v>867</v>
      </c>
      <c r="C449" s="193" t="s">
        <v>866</v>
      </c>
      <c r="D449" s="64" t="s">
        <v>867</v>
      </c>
      <c r="E449" s="67" t="s">
        <v>868</v>
      </c>
      <c r="F449" s="194" t="s">
        <v>437</v>
      </c>
      <c r="G449" s="69">
        <v>57</v>
      </c>
      <c r="H449" s="149"/>
      <c r="I449" s="227">
        <v>0</v>
      </c>
      <c r="J449" s="227">
        <v>0</v>
      </c>
      <c r="K449" s="227">
        <f t="shared" si="24"/>
        <v>402.97</v>
      </c>
      <c r="L449" s="227">
        <f t="shared" si="25"/>
        <v>403.27</v>
      </c>
      <c r="M449" s="227">
        <f t="shared" si="26"/>
        <v>0.29999999999995453</v>
      </c>
      <c r="N449" s="263">
        <f t="shared" si="27"/>
        <v>1.0009999999999999</v>
      </c>
    </row>
    <row r="450" spans="1:14" x14ac:dyDescent="0.2">
      <c r="A450" s="178" t="s">
        <v>869</v>
      </c>
      <c r="B450" s="179" t="s">
        <v>870</v>
      </c>
      <c r="C450" s="180" t="s">
        <v>869</v>
      </c>
      <c r="D450" s="179" t="s">
        <v>870</v>
      </c>
      <c r="E450" s="39" t="s">
        <v>871</v>
      </c>
      <c r="F450" s="181" t="s">
        <v>169</v>
      </c>
      <c r="G450" s="41">
        <v>59</v>
      </c>
      <c r="H450" s="149"/>
      <c r="I450" s="223">
        <v>1213.08</v>
      </c>
      <c r="J450" s="243">
        <v>1213</v>
      </c>
      <c r="K450" s="243">
        <f t="shared" si="24"/>
        <v>1213.08</v>
      </c>
      <c r="L450" s="243">
        <f t="shared" si="25"/>
        <v>1213</v>
      </c>
      <c r="M450" s="243">
        <f t="shared" si="26"/>
        <v>-7.999999999992724E-2</v>
      </c>
      <c r="N450" s="261">
        <f t="shared" si="27"/>
        <v>1</v>
      </c>
    </row>
    <row r="451" spans="1:14" x14ac:dyDescent="0.2">
      <c r="A451" s="182" t="s">
        <v>869</v>
      </c>
      <c r="B451" s="183" t="s">
        <v>870</v>
      </c>
      <c r="C451" s="184" t="s">
        <v>249</v>
      </c>
      <c r="D451" s="183" t="s">
        <v>1064</v>
      </c>
      <c r="E451" s="185" t="s">
        <v>1187</v>
      </c>
      <c r="F451" s="186" t="s">
        <v>169</v>
      </c>
      <c r="G451" s="187">
        <v>59</v>
      </c>
      <c r="H451" s="188"/>
      <c r="I451" s="223">
        <v>625.64</v>
      </c>
      <c r="J451" s="244">
        <v>625.72</v>
      </c>
      <c r="K451" s="244">
        <f t="shared" si="24"/>
        <v>0</v>
      </c>
      <c r="L451" s="244">
        <f t="shared" si="25"/>
        <v>0</v>
      </c>
      <c r="M451" s="244">
        <f t="shared" si="26"/>
        <v>0</v>
      </c>
      <c r="N451" s="262">
        <f t="shared" si="27"/>
        <v>0</v>
      </c>
    </row>
    <row r="452" spans="1:14" x14ac:dyDescent="0.2">
      <c r="A452" s="178" t="s">
        <v>872</v>
      </c>
      <c r="B452" s="179" t="s">
        <v>873</v>
      </c>
      <c r="C452" s="180" t="s">
        <v>872</v>
      </c>
      <c r="D452" s="179" t="s">
        <v>873</v>
      </c>
      <c r="E452" s="39" t="s">
        <v>874</v>
      </c>
      <c r="F452" s="181" t="s">
        <v>100</v>
      </c>
      <c r="G452" s="41">
        <v>60</v>
      </c>
      <c r="H452" s="149"/>
      <c r="I452" s="223">
        <v>377.47</v>
      </c>
      <c r="J452" s="243">
        <v>377.47</v>
      </c>
      <c r="K452" s="243">
        <f t="shared" si="24"/>
        <v>377.47</v>
      </c>
      <c r="L452" s="243">
        <f t="shared" si="25"/>
        <v>377.47</v>
      </c>
      <c r="M452" s="243">
        <f t="shared" si="26"/>
        <v>0</v>
      </c>
      <c r="N452" s="261">
        <f t="shared" si="27"/>
        <v>1</v>
      </c>
    </row>
    <row r="453" spans="1:14" x14ac:dyDescent="0.2">
      <c r="A453" s="178" t="s">
        <v>875</v>
      </c>
      <c r="B453" s="179" t="s">
        <v>876</v>
      </c>
      <c r="C453" s="180" t="s">
        <v>875</v>
      </c>
      <c r="D453" s="179" t="s">
        <v>876</v>
      </c>
      <c r="E453" s="39" t="s">
        <v>877</v>
      </c>
      <c r="F453" s="181" t="s">
        <v>100</v>
      </c>
      <c r="G453" s="41">
        <v>60</v>
      </c>
      <c r="H453" s="149"/>
      <c r="I453" s="223">
        <v>46.89</v>
      </c>
      <c r="J453" s="243">
        <v>47.84</v>
      </c>
      <c r="K453" s="243">
        <f t="shared" si="24"/>
        <v>46.89</v>
      </c>
      <c r="L453" s="243">
        <f t="shared" si="25"/>
        <v>47.84</v>
      </c>
      <c r="M453" s="243">
        <f t="shared" si="26"/>
        <v>0.95000000000000284</v>
      </c>
      <c r="N453" s="261">
        <f t="shared" si="27"/>
        <v>1.02</v>
      </c>
    </row>
    <row r="454" spans="1:14" x14ac:dyDescent="0.2">
      <c r="A454" s="178" t="s">
        <v>878</v>
      </c>
      <c r="B454" s="179" t="s">
        <v>879</v>
      </c>
      <c r="C454" s="180" t="s">
        <v>878</v>
      </c>
      <c r="D454" s="179" t="s">
        <v>879</v>
      </c>
      <c r="E454" s="39" t="s">
        <v>880</v>
      </c>
      <c r="F454" s="181" t="s">
        <v>471</v>
      </c>
      <c r="G454" s="41">
        <v>61</v>
      </c>
      <c r="H454" s="149"/>
      <c r="I454" s="223">
        <v>881.66</v>
      </c>
      <c r="J454" s="243">
        <v>881.6</v>
      </c>
      <c r="K454" s="243">
        <f t="shared" si="24"/>
        <v>881.66</v>
      </c>
      <c r="L454" s="243">
        <f t="shared" si="25"/>
        <v>881.6</v>
      </c>
      <c r="M454" s="243">
        <f t="shared" si="26"/>
        <v>-5.999999999994543E-2</v>
      </c>
      <c r="N454" s="261">
        <f t="shared" si="27"/>
        <v>1</v>
      </c>
    </row>
    <row r="455" spans="1:14" x14ac:dyDescent="0.2">
      <c r="A455" s="178" t="s">
        <v>881</v>
      </c>
      <c r="B455" s="179" t="s">
        <v>882</v>
      </c>
      <c r="C455" s="180" t="s">
        <v>881</v>
      </c>
      <c r="D455" s="179" t="s">
        <v>882</v>
      </c>
      <c r="E455" s="39" t="s">
        <v>883</v>
      </c>
      <c r="F455" s="181" t="s">
        <v>471</v>
      </c>
      <c r="G455" s="41">
        <v>61</v>
      </c>
      <c r="H455" s="149"/>
      <c r="I455" s="223">
        <v>807.95</v>
      </c>
      <c r="J455" s="243">
        <v>807.96</v>
      </c>
      <c r="K455" s="243">
        <f t="shared" si="24"/>
        <v>807.95</v>
      </c>
      <c r="L455" s="243">
        <f t="shared" si="25"/>
        <v>807.96</v>
      </c>
      <c r="M455" s="243">
        <f t="shared" si="26"/>
        <v>9.9999999999909051E-3</v>
      </c>
      <c r="N455" s="261">
        <f t="shared" si="27"/>
        <v>1</v>
      </c>
    </row>
    <row r="456" spans="1:14" x14ac:dyDescent="0.2">
      <c r="A456" s="182" t="s">
        <v>878</v>
      </c>
      <c r="B456" s="183" t="s">
        <v>879</v>
      </c>
      <c r="C456" s="184" t="s">
        <v>884</v>
      </c>
      <c r="D456" s="183" t="s">
        <v>1188</v>
      </c>
      <c r="E456" s="185" t="s">
        <v>1189</v>
      </c>
      <c r="F456" s="186" t="s">
        <v>471</v>
      </c>
      <c r="G456" s="187">
        <v>61</v>
      </c>
      <c r="H456" s="188"/>
      <c r="I456" s="223">
        <v>419.78</v>
      </c>
      <c r="J456" s="244">
        <v>419.84</v>
      </c>
      <c r="K456" s="244">
        <f t="shared" si="24"/>
        <v>0</v>
      </c>
      <c r="L456" s="244">
        <f t="shared" si="25"/>
        <v>0</v>
      </c>
      <c r="M456" s="244">
        <f t="shared" si="26"/>
        <v>0</v>
      </c>
      <c r="N456" s="262">
        <f t="shared" si="27"/>
        <v>0</v>
      </c>
    </row>
    <row r="457" spans="1:14" x14ac:dyDescent="0.2">
      <c r="A457" s="182" t="s">
        <v>881</v>
      </c>
      <c r="B457" s="183" t="s">
        <v>882</v>
      </c>
      <c r="C457" s="184" t="s">
        <v>884</v>
      </c>
      <c r="D457" s="183" t="s">
        <v>1188</v>
      </c>
      <c r="E457" s="185" t="s">
        <v>1190</v>
      </c>
      <c r="F457" s="186" t="s">
        <v>471</v>
      </c>
      <c r="G457" s="187">
        <v>61</v>
      </c>
      <c r="H457" s="188"/>
      <c r="I457" s="223">
        <v>404.29</v>
      </c>
      <c r="J457" s="244">
        <v>404.28</v>
      </c>
      <c r="K457" s="244">
        <f t="shared" si="24"/>
        <v>0</v>
      </c>
      <c r="L457" s="244">
        <f t="shared" si="25"/>
        <v>0</v>
      </c>
      <c r="M457" s="244">
        <f t="shared" si="26"/>
        <v>0</v>
      </c>
      <c r="N457" s="262">
        <f t="shared" si="27"/>
        <v>0</v>
      </c>
    </row>
    <row r="458" spans="1:14" x14ac:dyDescent="0.2">
      <c r="A458" s="42" t="s">
        <v>884</v>
      </c>
      <c r="B458" s="43" t="s">
        <v>885</v>
      </c>
      <c r="C458" s="189" t="s">
        <v>884</v>
      </c>
      <c r="D458" s="43" t="s">
        <v>885</v>
      </c>
      <c r="E458" s="46" t="s">
        <v>886</v>
      </c>
      <c r="F458" s="190" t="s">
        <v>471</v>
      </c>
      <c r="G458" s="48">
        <v>61</v>
      </c>
      <c r="H458" s="149"/>
      <c r="I458" s="224">
        <v>0</v>
      </c>
      <c r="J458" s="224">
        <v>0</v>
      </c>
      <c r="K458" s="224">
        <f t="shared" si="24"/>
        <v>824.06999999999994</v>
      </c>
      <c r="L458" s="224">
        <f t="shared" si="25"/>
        <v>824.11999999999989</v>
      </c>
      <c r="M458" s="224">
        <f t="shared" si="26"/>
        <v>4.9999999999954525E-2</v>
      </c>
      <c r="N458" s="264">
        <f t="shared" si="27"/>
        <v>1</v>
      </c>
    </row>
    <row r="459" spans="1:14" x14ac:dyDescent="0.2">
      <c r="A459" s="178" t="s">
        <v>887</v>
      </c>
      <c r="B459" s="179" t="s">
        <v>888</v>
      </c>
      <c r="C459" s="180" t="s">
        <v>887</v>
      </c>
      <c r="D459" s="179" t="s">
        <v>888</v>
      </c>
      <c r="E459" s="39" t="s">
        <v>889</v>
      </c>
      <c r="F459" s="181" t="s">
        <v>153</v>
      </c>
      <c r="G459" s="41">
        <v>63</v>
      </c>
      <c r="H459" s="149"/>
      <c r="I459" s="223">
        <v>1.97</v>
      </c>
      <c r="J459" s="243">
        <v>2.2799999999999998</v>
      </c>
      <c r="K459" s="243">
        <f t="shared" si="24"/>
        <v>1.97</v>
      </c>
      <c r="L459" s="243">
        <f t="shared" si="25"/>
        <v>2.2799999999999998</v>
      </c>
      <c r="M459" s="243">
        <f t="shared" si="26"/>
        <v>0.30999999999999983</v>
      </c>
      <c r="N459" s="261">
        <f t="shared" si="27"/>
        <v>1.157</v>
      </c>
    </row>
    <row r="460" spans="1:14" x14ac:dyDescent="0.2">
      <c r="A460" s="178" t="s">
        <v>890</v>
      </c>
      <c r="B460" s="179" t="s">
        <v>891</v>
      </c>
      <c r="C460" s="180" t="s">
        <v>890</v>
      </c>
      <c r="D460" s="179" t="s">
        <v>891</v>
      </c>
      <c r="E460" s="39" t="s">
        <v>892</v>
      </c>
      <c r="F460" s="181" t="s">
        <v>153</v>
      </c>
      <c r="G460" s="41">
        <v>63</v>
      </c>
      <c r="H460" s="149"/>
      <c r="I460" s="223">
        <v>49.17</v>
      </c>
      <c r="J460" s="243">
        <v>49.17</v>
      </c>
      <c r="K460" s="243">
        <f t="shared" si="24"/>
        <v>49.17</v>
      </c>
      <c r="L460" s="243">
        <f t="shared" si="25"/>
        <v>49.17</v>
      </c>
      <c r="M460" s="243">
        <f t="shared" si="26"/>
        <v>0</v>
      </c>
      <c r="N460" s="261">
        <f t="shared" si="27"/>
        <v>1</v>
      </c>
    </row>
    <row r="461" spans="1:14" x14ac:dyDescent="0.2">
      <c r="A461" s="178" t="s">
        <v>893</v>
      </c>
      <c r="B461" s="179" t="s">
        <v>894</v>
      </c>
      <c r="C461" s="180" t="s">
        <v>893</v>
      </c>
      <c r="D461" s="179" t="s">
        <v>894</v>
      </c>
      <c r="E461" s="39" t="s">
        <v>895</v>
      </c>
      <c r="F461" s="181" t="s">
        <v>153</v>
      </c>
      <c r="G461" s="41">
        <v>63</v>
      </c>
      <c r="H461" s="149"/>
      <c r="I461" s="223">
        <v>96.21</v>
      </c>
      <c r="J461" s="243">
        <v>96.22</v>
      </c>
      <c r="K461" s="243">
        <f t="shared" si="24"/>
        <v>96.21</v>
      </c>
      <c r="L461" s="243">
        <f t="shared" si="25"/>
        <v>96.22</v>
      </c>
      <c r="M461" s="243">
        <f t="shared" si="26"/>
        <v>1.0000000000005116E-2</v>
      </c>
      <c r="N461" s="261">
        <f t="shared" si="27"/>
        <v>1</v>
      </c>
    </row>
    <row r="462" spans="1:14" x14ac:dyDescent="0.2">
      <c r="A462" s="178" t="s">
        <v>896</v>
      </c>
      <c r="B462" s="179" t="s">
        <v>897</v>
      </c>
      <c r="C462" s="180" t="s">
        <v>896</v>
      </c>
      <c r="D462" s="179" t="s">
        <v>897</v>
      </c>
      <c r="E462" s="39" t="s">
        <v>898</v>
      </c>
      <c r="F462" s="181" t="s">
        <v>153</v>
      </c>
      <c r="G462" s="41">
        <v>63</v>
      </c>
      <c r="H462" s="149"/>
      <c r="I462" s="223">
        <v>16.14</v>
      </c>
      <c r="J462" s="243">
        <v>16.22</v>
      </c>
      <c r="K462" s="243">
        <f t="shared" si="24"/>
        <v>16.14</v>
      </c>
      <c r="L462" s="243">
        <f t="shared" si="25"/>
        <v>16.22</v>
      </c>
      <c r="M462" s="243">
        <f t="shared" si="26"/>
        <v>7.9999999999998295E-2</v>
      </c>
      <c r="N462" s="261">
        <f t="shared" si="27"/>
        <v>1.0049999999999999</v>
      </c>
    </row>
    <row r="463" spans="1:14" x14ac:dyDescent="0.2">
      <c r="A463" s="178" t="s">
        <v>899</v>
      </c>
      <c r="B463" s="179" t="s">
        <v>900</v>
      </c>
      <c r="C463" s="180" t="s">
        <v>899</v>
      </c>
      <c r="D463" s="179" t="s">
        <v>900</v>
      </c>
      <c r="E463" s="39" t="s">
        <v>901</v>
      </c>
      <c r="F463" s="181" t="s">
        <v>153</v>
      </c>
      <c r="G463" s="41">
        <v>63</v>
      </c>
      <c r="H463" s="149"/>
      <c r="I463" s="223">
        <v>107.98</v>
      </c>
      <c r="J463" s="243">
        <v>110</v>
      </c>
      <c r="K463" s="243">
        <f t="shared" si="24"/>
        <v>107.98</v>
      </c>
      <c r="L463" s="243">
        <f t="shared" si="25"/>
        <v>110</v>
      </c>
      <c r="M463" s="243">
        <f t="shared" si="26"/>
        <v>2.019999999999996</v>
      </c>
      <c r="N463" s="261">
        <f t="shared" si="27"/>
        <v>1.0189999999999999</v>
      </c>
    </row>
    <row r="464" spans="1:14" x14ac:dyDescent="0.2">
      <c r="A464" s="178" t="s">
        <v>902</v>
      </c>
      <c r="B464" s="179" t="s">
        <v>903</v>
      </c>
      <c r="C464" s="180" t="s">
        <v>902</v>
      </c>
      <c r="D464" s="179" t="s">
        <v>903</v>
      </c>
      <c r="E464" s="39" t="s">
        <v>904</v>
      </c>
      <c r="F464" s="181" t="s">
        <v>74</v>
      </c>
      <c r="G464" s="41">
        <v>63</v>
      </c>
      <c r="H464" s="149"/>
      <c r="I464" s="223">
        <v>72.83</v>
      </c>
      <c r="J464" s="243">
        <v>72.819999999999993</v>
      </c>
      <c r="K464" s="243">
        <f t="shared" si="24"/>
        <v>72.83</v>
      </c>
      <c r="L464" s="243">
        <f t="shared" si="25"/>
        <v>72.819999999999993</v>
      </c>
      <c r="M464" s="243">
        <f t="shared" si="26"/>
        <v>-1.0000000000005116E-2</v>
      </c>
      <c r="N464" s="261">
        <f t="shared" si="27"/>
        <v>1</v>
      </c>
    </row>
    <row r="465" spans="1:14" x14ac:dyDescent="0.2">
      <c r="A465" s="178" t="s">
        <v>905</v>
      </c>
      <c r="B465" s="179" t="s">
        <v>906</v>
      </c>
      <c r="C465" s="180" t="s">
        <v>905</v>
      </c>
      <c r="D465" s="179" t="s">
        <v>906</v>
      </c>
      <c r="E465" s="39" t="s">
        <v>907</v>
      </c>
      <c r="F465" s="181" t="s">
        <v>153</v>
      </c>
      <c r="G465" s="41">
        <v>63</v>
      </c>
      <c r="H465" s="149"/>
      <c r="I465" s="223">
        <v>53.87</v>
      </c>
      <c r="J465" s="243">
        <v>53.87</v>
      </c>
      <c r="K465" s="243">
        <f t="shared" si="24"/>
        <v>53.87</v>
      </c>
      <c r="L465" s="243">
        <f t="shared" si="25"/>
        <v>53.87</v>
      </c>
      <c r="M465" s="243">
        <f t="shared" si="26"/>
        <v>0</v>
      </c>
      <c r="N465" s="261">
        <f t="shared" si="27"/>
        <v>1</v>
      </c>
    </row>
    <row r="466" spans="1:14" x14ac:dyDescent="0.2">
      <c r="A466" s="182" t="s">
        <v>887</v>
      </c>
      <c r="B466" s="183" t="s">
        <v>888</v>
      </c>
      <c r="C466" s="184" t="s">
        <v>908</v>
      </c>
      <c r="D466" s="183" t="s">
        <v>1191</v>
      </c>
      <c r="E466" s="185" t="s">
        <v>1192</v>
      </c>
      <c r="F466" s="186" t="s">
        <v>153</v>
      </c>
      <c r="G466" s="187">
        <v>63</v>
      </c>
      <c r="H466" s="188"/>
      <c r="I466" s="223">
        <v>19.97</v>
      </c>
      <c r="J466" s="244">
        <v>23.1</v>
      </c>
      <c r="K466" s="244">
        <f t="shared" ref="K466:K482" si="28">IF($A466=$C466,SUMIF($C$17:$C$482,$A466,I$17:I$482),0)</f>
        <v>0</v>
      </c>
      <c r="L466" s="244">
        <f t="shared" ref="L466:L482" si="29">IF($A466=$C466,SUMIF($C$17:$C$482,$A466,J$17:J$482),0)</f>
        <v>0</v>
      </c>
      <c r="M466" s="244">
        <f t="shared" ref="M466:M483" si="30">L466-K466</f>
        <v>0</v>
      </c>
      <c r="N466" s="262">
        <f t="shared" ref="N466:N483" si="31">IF(K466&gt;0,ROUND(L466/K466,3),0)</f>
        <v>0</v>
      </c>
    </row>
    <row r="467" spans="1:14" x14ac:dyDescent="0.2">
      <c r="A467" s="182" t="s">
        <v>896</v>
      </c>
      <c r="B467" s="183" t="s">
        <v>897</v>
      </c>
      <c r="C467" s="184" t="s">
        <v>908</v>
      </c>
      <c r="D467" s="183" t="s">
        <v>1191</v>
      </c>
      <c r="E467" s="185" t="s">
        <v>1193</v>
      </c>
      <c r="F467" s="186" t="s">
        <v>153</v>
      </c>
      <c r="G467" s="187">
        <v>63</v>
      </c>
      <c r="H467" s="188"/>
      <c r="I467" s="223">
        <v>178.23</v>
      </c>
      <c r="J467" s="244">
        <v>178.93</v>
      </c>
      <c r="K467" s="244">
        <f t="shared" si="28"/>
        <v>0</v>
      </c>
      <c r="L467" s="244">
        <f t="shared" si="29"/>
        <v>0</v>
      </c>
      <c r="M467" s="244">
        <f t="shared" si="30"/>
        <v>0</v>
      </c>
      <c r="N467" s="262">
        <f t="shared" si="31"/>
        <v>0</v>
      </c>
    </row>
    <row r="468" spans="1:14" x14ac:dyDescent="0.2">
      <c r="A468" s="50" t="s">
        <v>908</v>
      </c>
      <c r="B468" s="51" t="s">
        <v>909</v>
      </c>
      <c r="C468" s="191" t="s">
        <v>908</v>
      </c>
      <c r="D468" s="51" t="s">
        <v>909</v>
      </c>
      <c r="E468" s="54" t="s">
        <v>910</v>
      </c>
      <c r="F468" s="192" t="s">
        <v>153</v>
      </c>
      <c r="G468" s="56">
        <v>63</v>
      </c>
      <c r="H468" s="149"/>
      <c r="I468" s="225">
        <v>0</v>
      </c>
      <c r="J468" s="225">
        <v>0</v>
      </c>
      <c r="K468" s="225">
        <f t="shared" si="28"/>
        <v>198.2</v>
      </c>
      <c r="L468" s="225">
        <f t="shared" si="29"/>
        <v>202.03</v>
      </c>
      <c r="M468" s="225">
        <f t="shared" si="30"/>
        <v>3.8300000000000125</v>
      </c>
      <c r="N468" s="265">
        <f t="shared" si="31"/>
        <v>1.0189999999999999</v>
      </c>
    </row>
    <row r="469" spans="1:14" x14ac:dyDescent="0.2">
      <c r="A469" s="182" t="s">
        <v>887</v>
      </c>
      <c r="B469" s="183" t="s">
        <v>888</v>
      </c>
      <c r="C469" s="184" t="s">
        <v>911</v>
      </c>
      <c r="D469" s="183" t="s">
        <v>1194</v>
      </c>
      <c r="E469" s="185" t="s">
        <v>1195</v>
      </c>
      <c r="F469" s="186" t="s">
        <v>153</v>
      </c>
      <c r="G469" s="187">
        <v>63</v>
      </c>
      <c r="H469" s="188"/>
      <c r="I469" s="223">
        <v>20.69</v>
      </c>
      <c r="J469" s="244">
        <v>23.94</v>
      </c>
      <c r="K469" s="244">
        <f t="shared" si="28"/>
        <v>0</v>
      </c>
      <c r="L469" s="244">
        <f t="shared" si="29"/>
        <v>0</v>
      </c>
      <c r="M469" s="244">
        <f t="shared" si="30"/>
        <v>0</v>
      </c>
      <c r="N469" s="262">
        <f t="shared" si="31"/>
        <v>0</v>
      </c>
    </row>
    <row r="470" spans="1:14" x14ac:dyDescent="0.2">
      <c r="A470" s="182" t="s">
        <v>893</v>
      </c>
      <c r="B470" s="183" t="s">
        <v>894</v>
      </c>
      <c r="C470" s="184" t="s">
        <v>911</v>
      </c>
      <c r="D470" s="183" t="s">
        <v>1194</v>
      </c>
      <c r="E470" s="185" t="s">
        <v>1196</v>
      </c>
      <c r="F470" s="186" t="s">
        <v>153</v>
      </c>
      <c r="G470" s="187">
        <v>63</v>
      </c>
      <c r="H470" s="188"/>
      <c r="I470" s="223">
        <v>106.18</v>
      </c>
      <c r="J470" s="244">
        <v>106.17</v>
      </c>
      <c r="K470" s="244">
        <f t="shared" si="28"/>
        <v>0</v>
      </c>
      <c r="L470" s="244">
        <f t="shared" si="29"/>
        <v>0</v>
      </c>
      <c r="M470" s="244">
        <f t="shared" si="30"/>
        <v>0</v>
      </c>
      <c r="N470" s="262">
        <f t="shared" si="31"/>
        <v>0</v>
      </c>
    </row>
    <row r="471" spans="1:14" x14ac:dyDescent="0.2">
      <c r="A471" s="182" t="s">
        <v>896</v>
      </c>
      <c r="B471" s="183" t="s">
        <v>897</v>
      </c>
      <c r="C471" s="184" t="s">
        <v>911</v>
      </c>
      <c r="D471" s="183" t="s">
        <v>1194</v>
      </c>
      <c r="E471" s="185" t="s">
        <v>1197</v>
      </c>
      <c r="F471" s="186" t="s">
        <v>153</v>
      </c>
      <c r="G471" s="187">
        <v>63</v>
      </c>
      <c r="H471" s="188"/>
      <c r="I471" s="223">
        <v>211.65</v>
      </c>
      <c r="J471" s="244">
        <v>212.43</v>
      </c>
      <c r="K471" s="244">
        <f t="shared" si="28"/>
        <v>0</v>
      </c>
      <c r="L471" s="244">
        <f t="shared" si="29"/>
        <v>0</v>
      </c>
      <c r="M471" s="244">
        <f t="shared" si="30"/>
        <v>0</v>
      </c>
      <c r="N471" s="262">
        <f t="shared" si="31"/>
        <v>0</v>
      </c>
    </row>
    <row r="472" spans="1:14" x14ac:dyDescent="0.2">
      <c r="A472" s="42" t="s">
        <v>911</v>
      </c>
      <c r="B472" s="43" t="s">
        <v>912</v>
      </c>
      <c r="C472" s="189" t="s">
        <v>911</v>
      </c>
      <c r="D472" s="43" t="s">
        <v>912</v>
      </c>
      <c r="E472" s="46" t="s">
        <v>913</v>
      </c>
      <c r="F472" s="190" t="s">
        <v>153</v>
      </c>
      <c r="G472" s="48">
        <v>63</v>
      </c>
      <c r="H472" s="149"/>
      <c r="I472" s="224">
        <v>0</v>
      </c>
      <c r="J472" s="224">
        <v>0</v>
      </c>
      <c r="K472" s="224">
        <f t="shared" si="28"/>
        <v>338.52</v>
      </c>
      <c r="L472" s="224">
        <f t="shared" si="29"/>
        <v>342.54</v>
      </c>
      <c r="M472" s="224">
        <f t="shared" si="30"/>
        <v>4.0200000000000387</v>
      </c>
      <c r="N472" s="264">
        <f t="shared" si="31"/>
        <v>1.012</v>
      </c>
    </row>
    <row r="473" spans="1:14" x14ac:dyDescent="0.2">
      <c r="A473" s="182" t="s">
        <v>899</v>
      </c>
      <c r="B473" s="183" t="s">
        <v>900</v>
      </c>
      <c r="C473" s="184" t="s">
        <v>914</v>
      </c>
      <c r="D473" s="183" t="s">
        <v>1198</v>
      </c>
      <c r="E473" s="185" t="s">
        <v>1199</v>
      </c>
      <c r="F473" s="186" t="s">
        <v>153</v>
      </c>
      <c r="G473" s="187">
        <v>63</v>
      </c>
      <c r="H473" s="188"/>
      <c r="I473" s="223">
        <v>116.53</v>
      </c>
      <c r="J473" s="244">
        <v>118.69</v>
      </c>
      <c r="K473" s="244">
        <f t="shared" si="28"/>
        <v>0</v>
      </c>
      <c r="L473" s="244">
        <f t="shared" si="29"/>
        <v>0</v>
      </c>
      <c r="M473" s="244">
        <f t="shared" si="30"/>
        <v>0</v>
      </c>
      <c r="N473" s="262">
        <f t="shared" si="31"/>
        <v>0</v>
      </c>
    </row>
    <row r="474" spans="1:14" x14ac:dyDescent="0.2">
      <c r="A474" s="182" t="s">
        <v>902</v>
      </c>
      <c r="B474" s="183" t="s">
        <v>903</v>
      </c>
      <c r="C474" s="184" t="s">
        <v>914</v>
      </c>
      <c r="D474" s="183" t="s">
        <v>1198</v>
      </c>
      <c r="E474" s="185" t="s">
        <v>1200</v>
      </c>
      <c r="F474" s="186" t="s">
        <v>74</v>
      </c>
      <c r="G474" s="187">
        <v>63</v>
      </c>
      <c r="H474" s="188"/>
      <c r="I474" s="223">
        <v>76.92</v>
      </c>
      <c r="J474" s="244">
        <v>76.930000000000007</v>
      </c>
      <c r="K474" s="244">
        <f t="shared" si="28"/>
        <v>0</v>
      </c>
      <c r="L474" s="244">
        <f t="shared" si="29"/>
        <v>0</v>
      </c>
      <c r="M474" s="244">
        <f t="shared" si="30"/>
        <v>0</v>
      </c>
      <c r="N474" s="262">
        <f t="shared" si="31"/>
        <v>0</v>
      </c>
    </row>
    <row r="475" spans="1:14" x14ac:dyDescent="0.2">
      <c r="A475" s="42" t="s">
        <v>914</v>
      </c>
      <c r="B475" s="43" t="s">
        <v>915</v>
      </c>
      <c r="C475" s="189" t="s">
        <v>914</v>
      </c>
      <c r="D475" s="43" t="s">
        <v>915</v>
      </c>
      <c r="E475" s="46" t="s">
        <v>916</v>
      </c>
      <c r="F475" s="190" t="s">
        <v>153</v>
      </c>
      <c r="G475" s="48">
        <v>63</v>
      </c>
      <c r="H475" s="149"/>
      <c r="I475" s="224">
        <v>0</v>
      </c>
      <c r="J475" s="224">
        <v>0</v>
      </c>
      <c r="K475" s="224">
        <f t="shared" si="28"/>
        <v>193.45</v>
      </c>
      <c r="L475" s="224">
        <f t="shared" si="29"/>
        <v>195.62</v>
      </c>
      <c r="M475" s="224">
        <f t="shared" si="30"/>
        <v>2.1700000000000159</v>
      </c>
      <c r="N475" s="264">
        <f t="shared" si="31"/>
        <v>1.0109999999999999</v>
      </c>
    </row>
    <row r="476" spans="1:14" x14ac:dyDescent="0.2">
      <c r="A476" s="178" t="s">
        <v>917</v>
      </c>
      <c r="B476" s="179" t="s">
        <v>918</v>
      </c>
      <c r="C476" s="178" t="s">
        <v>917</v>
      </c>
      <c r="D476" s="179" t="s">
        <v>918</v>
      </c>
      <c r="E476" s="59" t="s">
        <v>919</v>
      </c>
      <c r="F476" s="181" t="s">
        <v>437</v>
      </c>
      <c r="G476" s="41">
        <v>64</v>
      </c>
      <c r="H476" s="149"/>
      <c r="I476" s="223">
        <v>0</v>
      </c>
      <c r="J476" s="243">
        <v>0</v>
      </c>
      <c r="K476" s="243">
        <f t="shared" si="28"/>
        <v>0</v>
      </c>
      <c r="L476" s="243">
        <f t="shared" si="29"/>
        <v>0</v>
      </c>
      <c r="M476" s="243">
        <f t="shared" si="30"/>
        <v>0</v>
      </c>
      <c r="N476" s="261">
        <f t="shared" si="31"/>
        <v>0</v>
      </c>
    </row>
    <row r="477" spans="1:14" x14ac:dyDescent="0.2">
      <c r="A477" s="178" t="s">
        <v>920</v>
      </c>
      <c r="B477" s="179" t="s">
        <v>921</v>
      </c>
      <c r="C477" s="178" t="s">
        <v>920</v>
      </c>
      <c r="D477" s="179" t="s">
        <v>921</v>
      </c>
      <c r="E477" s="59" t="s">
        <v>922</v>
      </c>
      <c r="F477" s="181" t="s">
        <v>437</v>
      </c>
      <c r="G477" s="41">
        <v>64</v>
      </c>
      <c r="H477" s="149"/>
      <c r="I477" s="223">
        <v>0</v>
      </c>
      <c r="J477" s="243">
        <v>0</v>
      </c>
      <c r="K477" s="243">
        <f t="shared" si="28"/>
        <v>0</v>
      </c>
      <c r="L477" s="243">
        <f t="shared" si="29"/>
        <v>0</v>
      </c>
      <c r="M477" s="243">
        <f t="shared" si="30"/>
        <v>0</v>
      </c>
      <c r="N477" s="261">
        <f t="shared" si="31"/>
        <v>0</v>
      </c>
    </row>
    <row r="478" spans="1:14" x14ac:dyDescent="0.2">
      <c r="A478" s="178" t="s">
        <v>923</v>
      </c>
      <c r="B478" s="179" t="s">
        <v>924</v>
      </c>
      <c r="C478" s="178" t="s">
        <v>923</v>
      </c>
      <c r="D478" s="179" t="s">
        <v>924</v>
      </c>
      <c r="E478" s="59" t="s">
        <v>925</v>
      </c>
      <c r="F478" s="181" t="s">
        <v>437</v>
      </c>
      <c r="G478" s="41">
        <v>64</v>
      </c>
      <c r="H478" s="149"/>
      <c r="I478" s="223">
        <v>0</v>
      </c>
      <c r="J478" s="243">
        <v>0</v>
      </c>
      <c r="K478" s="243">
        <f t="shared" si="28"/>
        <v>0</v>
      </c>
      <c r="L478" s="243">
        <f t="shared" si="29"/>
        <v>0</v>
      </c>
      <c r="M478" s="243">
        <f t="shared" si="30"/>
        <v>0</v>
      </c>
      <c r="N478" s="261">
        <f t="shared" si="31"/>
        <v>0</v>
      </c>
    </row>
    <row r="479" spans="1:14" x14ac:dyDescent="0.2">
      <c r="A479" s="182" t="s">
        <v>917</v>
      </c>
      <c r="B479" s="183" t="s">
        <v>918</v>
      </c>
      <c r="C479" s="184" t="s">
        <v>926</v>
      </c>
      <c r="D479" s="183" t="s">
        <v>1201</v>
      </c>
      <c r="E479" s="185" t="s">
        <v>1202</v>
      </c>
      <c r="F479" s="186" t="s">
        <v>437</v>
      </c>
      <c r="G479" s="187">
        <v>64</v>
      </c>
      <c r="H479" s="188"/>
      <c r="I479" s="223">
        <v>113.23</v>
      </c>
      <c r="J479" s="244">
        <v>117.44</v>
      </c>
      <c r="K479" s="244">
        <f t="shared" si="28"/>
        <v>0</v>
      </c>
      <c r="L479" s="244">
        <f t="shared" si="29"/>
        <v>0</v>
      </c>
      <c r="M479" s="244">
        <f t="shared" si="30"/>
        <v>0</v>
      </c>
      <c r="N479" s="262">
        <f t="shared" si="31"/>
        <v>0</v>
      </c>
    </row>
    <row r="480" spans="1:14" x14ac:dyDescent="0.2">
      <c r="A480" s="182" t="s">
        <v>920</v>
      </c>
      <c r="B480" s="183" t="s">
        <v>921</v>
      </c>
      <c r="C480" s="184" t="s">
        <v>926</v>
      </c>
      <c r="D480" s="183" t="s">
        <v>1201</v>
      </c>
      <c r="E480" s="185" t="s">
        <v>1203</v>
      </c>
      <c r="F480" s="186" t="s">
        <v>437</v>
      </c>
      <c r="G480" s="187">
        <v>64</v>
      </c>
      <c r="H480" s="188"/>
      <c r="I480" s="223">
        <v>75.099999999999994</v>
      </c>
      <c r="J480" s="244">
        <v>77.36</v>
      </c>
      <c r="K480" s="244">
        <f t="shared" si="28"/>
        <v>0</v>
      </c>
      <c r="L480" s="244">
        <f t="shared" si="29"/>
        <v>0</v>
      </c>
      <c r="M480" s="244">
        <f t="shared" si="30"/>
        <v>0</v>
      </c>
      <c r="N480" s="262">
        <f t="shared" si="31"/>
        <v>0</v>
      </c>
    </row>
    <row r="481" spans="1:21" x14ac:dyDescent="0.2">
      <c r="A481" s="182" t="s">
        <v>923</v>
      </c>
      <c r="B481" s="183" t="s">
        <v>924</v>
      </c>
      <c r="C481" s="184" t="s">
        <v>926</v>
      </c>
      <c r="D481" s="183" t="s">
        <v>1201</v>
      </c>
      <c r="E481" s="185" t="s">
        <v>1204</v>
      </c>
      <c r="F481" s="186" t="s">
        <v>437</v>
      </c>
      <c r="G481" s="187">
        <v>64</v>
      </c>
      <c r="H481" s="188"/>
      <c r="I481" s="223">
        <v>98.34</v>
      </c>
      <c r="J481" s="243">
        <v>98.34</v>
      </c>
      <c r="K481" s="243">
        <f t="shared" si="28"/>
        <v>0</v>
      </c>
      <c r="L481" s="243">
        <f t="shared" si="29"/>
        <v>0</v>
      </c>
      <c r="M481" s="243">
        <f t="shared" si="30"/>
        <v>0</v>
      </c>
      <c r="N481" s="261">
        <f t="shared" si="31"/>
        <v>0</v>
      </c>
    </row>
    <row r="482" spans="1:21" x14ac:dyDescent="0.2">
      <c r="A482" s="42" t="s">
        <v>926</v>
      </c>
      <c r="B482" s="43" t="s">
        <v>927</v>
      </c>
      <c r="C482" s="189" t="s">
        <v>926</v>
      </c>
      <c r="D482" s="43" t="s">
        <v>927</v>
      </c>
      <c r="E482" s="46" t="s">
        <v>928</v>
      </c>
      <c r="F482" s="190" t="s">
        <v>437</v>
      </c>
      <c r="G482" s="48">
        <v>64</v>
      </c>
      <c r="H482" s="149"/>
      <c r="I482" s="224">
        <v>0</v>
      </c>
      <c r="J482" s="224">
        <v>0</v>
      </c>
      <c r="K482" s="224">
        <f t="shared" si="28"/>
        <v>286.66999999999996</v>
      </c>
      <c r="L482" s="224">
        <f t="shared" si="29"/>
        <v>293.14</v>
      </c>
      <c r="M482" s="224">
        <f t="shared" si="30"/>
        <v>6.4700000000000273</v>
      </c>
      <c r="N482" s="264">
        <f t="shared" si="31"/>
        <v>1.0229999999999999</v>
      </c>
    </row>
    <row r="483" spans="1:21" x14ac:dyDescent="0.2">
      <c r="A483" s="213" t="s">
        <v>929</v>
      </c>
      <c r="B483" s="214" t="s">
        <v>1205</v>
      </c>
      <c r="C483" s="215"/>
      <c r="D483" s="215"/>
      <c r="E483" s="283" t="s">
        <v>931</v>
      </c>
      <c r="F483" s="215"/>
      <c r="G483" s="215"/>
      <c r="H483" s="216"/>
      <c r="I483" s="228">
        <v>88523.159999999858</v>
      </c>
      <c r="J483" s="228">
        <v>89163.230000000025</v>
      </c>
      <c r="K483" s="228">
        <f>SUM(K17:K482)</f>
        <v>88523.15999999996</v>
      </c>
      <c r="L483" s="228">
        <f>SUM(L17:L482)</f>
        <v>89163.229999999981</v>
      </c>
      <c r="M483" s="228">
        <f t="shared" si="30"/>
        <v>640.07000000002154</v>
      </c>
      <c r="N483" s="266">
        <f t="shared" si="31"/>
        <v>1.0069999999999999</v>
      </c>
    </row>
    <row r="486" spans="1:21" x14ac:dyDescent="0.2">
      <c r="Q486" s="178" t="s">
        <v>887</v>
      </c>
      <c r="R486" s="179" t="s">
        <v>888</v>
      </c>
      <c r="T486" s="22" t="s">
        <v>887</v>
      </c>
      <c r="U486" s="37" t="s">
        <v>888</v>
      </c>
    </row>
    <row r="487" spans="1:21" x14ac:dyDescent="0.2">
      <c r="Q487" s="178" t="s">
        <v>304</v>
      </c>
      <c r="R487" s="179" t="s">
        <v>305</v>
      </c>
      <c r="T487" s="22" t="s">
        <v>304</v>
      </c>
      <c r="U487" s="37" t="s">
        <v>305</v>
      </c>
    </row>
    <row r="488" spans="1:21" x14ac:dyDescent="0.2">
      <c r="Q488" s="178" t="s">
        <v>815</v>
      </c>
      <c r="R488" s="179" t="s">
        <v>816</v>
      </c>
      <c r="T488" s="22" t="s">
        <v>815</v>
      </c>
      <c r="U488" s="37" t="s">
        <v>816</v>
      </c>
    </row>
    <row r="489" spans="1:21" x14ac:dyDescent="0.2">
      <c r="Q489" s="178" t="s">
        <v>491</v>
      </c>
      <c r="R489" s="179" t="s">
        <v>492</v>
      </c>
      <c r="T489" s="22" t="s">
        <v>491</v>
      </c>
      <c r="U489" s="37" t="s">
        <v>492</v>
      </c>
    </row>
    <row r="490" spans="1:21" x14ac:dyDescent="0.2">
      <c r="Q490" s="178" t="s">
        <v>459</v>
      </c>
      <c r="R490" s="179" t="s">
        <v>460</v>
      </c>
      <c r="T490" s="22" t="s">
        <v>459</v>
      </c>
      <c r="U490" s="37" t="s">
        <v>460</v>
      </c>
    </row>
    <row r="491" spans="1:21" x14ac:dyDescent="0.2">
      <c r="Q491" s="178" t="s">
        <v>307</v>
      </c>
      <c r="R491" s="179" t="s">
        <v>308</v>
      </c>
      <c r="T491" s="22" t="s">
        <v>307</v>
      </c>
      <c r="U491" s="37" t="s">
        <v>308</v>
      </c>
    </row>
    <row r="492" spans="1:21" x14ac:dyDescent="0.2">
      <c r="Q492" s="178" t="s">
        <v>310</v>
      </c>
      <c r="R492" s="179" t="s">
        <v>311</v>
      </c>
      <c r="T492" s="22" t="s">
        <v>310</v>
      </c>
      <c r="U492" s="37" t="s">
        <v>311</v>
      </c>
    </row>
    <row r="493" spans="1:21" x14ac:dyDescent="0.2">
      <c r="Q493" s="178" t="s">
        <v>174</v>
      </c>
      <c r="R493" s="179" t="s">
        <v>175</v>
      </c>
      <c r="T493" s="22" t="s">
        <v>174</v>
      </c>
      <c r="U493" s="37" t="s">
        <v>175</v>
      </c>
    </row>
    <row r="494" spans="1:21" x14ac:dyDescent="0.2">
      <c r="Q494" s="178" t="s">
        <v>624</v>
      </c>
      <c r="R494" s="179" t="s">
        <v>625</v>
      </c>
      <c r="T494" s="22" t="s">
        <v>624</v>
      </c>
      <c r="U494" s="37" t="s">
        <v>625</v>
      </c>
    </row>
    <row r="495" spans="1:21" x14ac:dyDescent="0.2">
      <c r="Q495" s="272" t="s">
        <v>283</v>
      </c>
      <c r="R495" s="273" t="s">
        <v>284</v>
      </c>
      <c r="T495" s="22" t="s">
        <v>800</v>
      </c>
      <c r="U495" s="37" t="s">
        <v>801</v>
      </c>
    </row>
    <row r="496" spans="1:21" x14ac:dyDescent="0.2">
      <c r="Q496" s="178" t="s">
        <v>800</v>
      </c>
      <c r="R496" s="179" t="s">
        <v>801</v>
      </c>
      <c r="T496" s="22" t="s">
        <v>654</v>
      </c>
      <c r="U496" s="37" t="s">
        <v>655</v>
      </c>
    </row>
    <row r="497" spans="17:21" x14ac:dyDescent="0.2">
      <c r="Q497" s="272" t="s">
        <v>286</v>
      </c>
      <c r="R497" s="273" t="s">
        <v>287</v>
      </c>
      <c r="T497" s="22" t="s">
        <v>313</v>
      </c>
      <c r="U497" s="37" t="s">
        <v>314</v>
      </c>
    </row>
    <row r="498" spans="17:21" x14ac:dyDescent="0.2">
      <c r="Q498" s="178" t="s">
        <v>654</v>
      </c>
      <c r="R498" s="179" t="s">
        <v>655</v>
      </c>
      <c r="T498" s="22" t="s">
        <v>630</v>
      </c>
      <c r="U498" s="37" t="s">
        <v>631</v>
      </c>
    </row>
    <row r="499" spans="17:21" x14ac:dyDescent="0.2">
      <c r="Q499" s="178" t="s">
        <v>313</v>
      </c>
      <c r="R499" s="179" t="s">
        <v>314</v>
      </c>
      <c r="T499" s="22" t="s">
        <v>135</v>
      </c>
      <c r="U499" s="37" t="s">
        <v>136</v>
      </c>
    </row>
    <row r="500" spans="17:21" x14ac:dyDescent="0.2">
      <c r="Q500" s="272" t="s">
        <v>295</v>
      </c>
      <c r="R500" s="273" t="s">
        <v>296</v>
      </c>
      <c r="T500" s="22" t="s">
        <v>316</v>
      </c>
      <c r="U500" s="37" t="s">
        <v>317</v>
      </c>
    </row>
    <row r="501" spans="17:21" x14ac:dyDescent="0.2">
      <c r="Q501" s="178" t="s">
        <v>630</v>
      </c>
      <c r="R501" s="179" t="s">
        <v>631</v>
      </c>
      <c r="T501" s="22" t="s">
        <v>779</v>
      </c>
      <c r="U501" s="37" t="s">
        <v>780</v>
      </c>
    </row>
    <row r="502" spans="17:21" x14ac:dyDescent="0.2">
      <c r="Q502" s="178" t="s">
        <v>135</v>
      </c>
      <c r="R502" s="179" t="s">
        <v>136</v>
      </c>
      <c r="T502" s="22" t="s">
        <v>806</v>
      </c>
      <c r="U502" s="37" t="s">
        <v>807</v>
      </c>
    </row>
    <row r="503" spans="17:21" x14ac:dyDescent="0.2">
      <c r="Q503" s="178" t="s">
        <v>316</v>
      </c>
      <c r="R503" s="179" t="s">
        <v>317</v>
      </c>
      <c r="T503" s="22" t="s">
        <v>708</v>
      </c>
      <c r="U503" s="37" t="s">
        <v>709</v>
      </c>
    </row>
    <row r="504" spans="17:21" x14ac:dyDescent="0.2">
      <c r="Q504" s="178" t="s">
        <v>779</v>
      </c>
      <c r="R504" s="179" t="s">
        <v>780</v>
      </c>
      <c r="T504" s="22" t="s">
        <v>558</v>
      </c>
      <c r="U504" s="37" t="s">
        <v>559</v>
      </c>
    </row>
    <row r="505" spans="17:21" x14ac:dyDescent="0.2">
      <c r="Q505" s="178" t="s">
        <v>806</v>
      </c>
      <c r="R505" s="179" t="s">
        <v>807</v>
      </c>
    </row>
    <row r="506" spans="17:21" x14ac:dyDescent="0.2">
      <c r="Q506" s="178" t="s">
        <v>708</v>
      </c>
      <c r="R506" s="179" t="s">
        <v>709</v>
      </c>
    </row>
    <row r="507" spans="17:21" x14ac:dyDescent="0.2">
      <c r="Q507" s="178" t="s">
        <v>558</v>
      </c>
      <c r="R507" s="179" t="s">
        <v>559</v>
      </c>
    </row>
    <row r="508" spans="17:21" x14ac:dyDescent="0.2">
      <c r="Q508" s="272" t="s">
        <v>738</v>
      </c>
      <c r="R508" s="273" t="s">
        <v>131</v>
      </c>
    </row>
  </sheetData>
  <autoFilter ref="A14:N483"/>
  <sortState ref="Q486:R508">
    <sortCondition ref="Q486"/>
  </sortState>
  <conditionalFormatting sqref="N17:N482">
    <cfRule type="expression" dxfId="184" priority="1">
      <formula>N17&gt;$N$12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9"/>
  <sheetViews>
    <sheetView zoomScale="70" zoomScaleNormal="70" workbookViewId="0">
      <pane xSplit="8" ySplit="14" topLeftCell="I435" activePane="bottomRight" state="frozen"/>
      <selection pane="topRight" activeCell="I1" sqref="I1"/>
      <selection pane="bottomLeft" activeCell="A15" sqref="A15"/>
      <selection pane="bottomRight" activeCell="BI4" sqref="BI4"/>
    </sheetView>
  </sheetViews>
  <sheetFormatPr defaultColWidth="9.140625" defaultRowHeight="12.75" x14ac:dyDescent="0.2"/>
  <cols>
    <col min="1" max="1" width="5.28515625" style="1" customWidth="1"/>
    <col min="2" max="2" width="12.7109375" style="1" customWidth="1"/>
    <col min="3" max="3" width="7.7109375" style="1" customWidth="1"/>
    <col min="4" max="4" width="16.28515625" style="1" customWidth="1"/>
    <col min="5" max="5" width="11.28515625" style="1" customWidth="1"/>
    <col min="6" max="6" width="8.85546875" style="1" customWidth="1"/>
    <col min="7" max="7" width="6" style="1" customWidth="1"/>
    <col min="8" max="8" width="3.42578125" style="1" bestFit="1" customWidth="1"/>
    <col min="9" max="9" width="16.7109375" style="703" bestFit="1" customWidth="1"/>
    <col min="10" max="11" width="13.42578125" style="703" bestFit="1" customWidth="1"/>
    <col min="12" max="12" width="11.28515625" style="703" customWidth="1"/>
    <col min="13" max="13" width="11.140625" style="703" bestFit="1" customWidth="1"/>
    <col min="14" max="14" width="15.42578125" style="703" bestFit="1" customWidth="1"/>
    <col min="15" max="15" width="16.140625" bestFit="1" customWidth="1"/>
    <col min="16" max="16" width="16.28515625" style="327" customWidth="1"/>
    <col min="17" max="17" width="14" style="703" customWidth="1"/>
    <col min="18" max="18" width="14.85546875" style="327" customWidth="1"/>
    <col min="19" max="19" width="13.140625" style="327" customWidth="1"/>
    <col min="20" max="20" width="13.85546875" style="327" bestFit="1" customWidth="1"/>
    <col min="21" max="21" width="15.85546875" style="327" customWidth="1"/>
    <col min="22" max="22" width="15.7109375" style="327" customWidth="1"/>
    <col min="23" max="23" width="13.28515625" style="327" customWidth="1"/>
    <col min="24" max="24" width="11.42578125" style="327" customWidth="1"/>
    <col min="25" max="25" width="11.5703125" style="327" customWidth="1"/>
    <col min="26" max="26" width="13.140625" style="327" customWidth="1"/>
    <col min="27" max="27" width="11.42578125" style="327" bestFit="1" customWidth="1"/>
    <col min="28" max="28" width="17.85546875" style="327" bestFit="1" customWidth="1"/>
    <col min="29" max="29" width="14.7109375" style="327" customWidth="1"/>
    <col min="30" max="30" width="13" style="327" bestFit="1" customWidth="1"/>
    <col min="31" max="31" width="10.42578125" style="327" bestFit="1" customWidth="1"/>
    <col min="32" max="32" width="12.7109375" style="327" bestFit="1" customWidth="1"/>
    <col min="33" max="34" width="14" customWidth="1"/>
    <col min="35" max="35" width="12.140625" customWidth="1"/>
    <col min="36" max="37" width="14" customWidth="1"/>
    <col min="38" max="38" width="11.42578125" bestFit="1" customWidth="1"/>
    <col min="39" max="39" width="12.7109375" bestFit="1" customWidth="1"/>
    <col min="40" max="40" width="11.5703125" bestFit="1" customWidth="1"/>
    <col min="41" max="41" width="8.85546875" customWidth="1"/>
    <col min="42" max="42" width="13.28515625" bestFit="1" customWidth="1"/>
    <col min="43" max="43" width="11.42578125" bestFit="1" customWidth="1"/>
    <col min="44" max="44" width="12.7109375" bestFit="1" customWidth="1"/>
    <col min="45" max="45" width="11.42578125" bestFit="1" customWidth="1"/>
    <col min="46" max="46" width="8.7109375" bestFit="1" customWidth="1"/>
    <col min="47" max="47" width="9.42578125" bestFit="1" customWidth="1"/>
    <col min="48" max="48" width="15.42578125" bestFit="1" customWidth="1"/>
    <col min="49" max="49" width="11" bestFit="1" customWidth="1"/>
    <col min="50" max="50" width="13.28515625" bestFit="1" customWidth="1"/>
    <col min="51" max="51" width="14.42578125" bestFit="1" customWidth="1"/>
    <col min="52" max="52" width="1.85546875" style="1" customWidth="1"/>
    <col min="53" max="53" width="11.28515625" style="1" bestFit="1" customWidth="1"/>
    <col min="54" max="55" width="12.28515625" style="1" customWidth="1"/>
    <col min="56" max="56" width="13.28515625" style="1" customWidth="1"/>
    <col min="57" max="57" width="14.42578125" style="1" customWidth="1"/>
    <col min="58" max="58" width="11.7109375" style="1" bestFit="1" customWidth="1"/>
    <col min="59" max="59" width="13.85546875" style="1" customWidth="1"/>
    <col min="60" max="16384" width="9.140625" style="1"/>
  </cols>
  <sheetData>
    <row r="1" spans="1:63" s="2" customFormat="1" x14ac:dyDescent="0.2">
      <c r="A1" s="1" t="s">
        <v>980</v>
      </c>
      <c r="B1" s="1"/>
      <c r="C1" s="1"/>
      <c r="D1" s="284" t="s">
        <v>1223</v>
      </c>
      <c r="E1" s="285"/>
      <c r="F1" s="286"/>
      <c r="H1" s="287"/>
      <c r="I1"/>
      <c r="J1" s="288" t="s">
        <v>1224</v>
      </c>
      <c r="K1"/>
      <c r="L1"/>
      <c r="M1" s="126"/>
      <c r="O1" s="289"/>
      <c r="P1" s="290" t="s">
        <v>1225</v>
      </c>
      <c r="Q1" s="291">
        <v>89151.13999999997</v>
      </c>
      <c r="R1" s="292" t="s">
        <v>1226</v>
      </c>
      <c r="S1" s="293">
        <v>-12.090000000011059</v>
      </c>
      <c r="T1" s="294" t="s">
        <v>1227</v>
      </c>
      <c r="U1"/>
      <c r="V1"/>
      <c r="W1" s="295" t="s">
        <v>1374</v>
      </c>
      <c r="X1" s="296">
        <v>110.5</v>
      </c>
      <c r="Y1" s="295" t="s">
        <v>1228</v>
      </c>
      <c r="Z1" s="297">
        <v>13143</v>
      </c>
      <c r="AA1"/>
      <c r="AB1" s="298" t="s">
        <v>1375</v>
      </c>
      <c r="AC1" s="299">
        <v>2</v>
      </c>
      <c r="AD1" s="300" t="s">
        <v>1229</v>
      </c>
      <c r="AE1"/>
      <c r="AF1"/>
      <c r="AI1" s="301">
        <v>0.50290000000000001</v>
      </c>
      <c r="AK1"/>
      <c r="AL1"/>
      <c r="AM1" s="302">
        <v>36</v>
      </c>
      <c r="AN1" s="303">
        <v>-58.732599999999991</v>
      </c>
      <c r="AO1"/>
      <c r="AP1" s="304" t="s">
        <v>1230</v>
      </c>
      <c r="AQ1" s="1"/>
      <c r="AR1" s="305">
        <v>0</v>
      </c>
      <c r="AS1" s="305">
        <v>0</v>
      </c>
      <c r="AT1" s="1"/>
      <c r="AU1" s="1"/>
      <c r="AV1" s="1"/>
      <c r="AW1" s="1"/>
      <c r="AX1" s="1"/>
      <c r="AY1" s="1"/>
      <c r="AZ1" s="306" t="s">
        <v>1231</v>
      </c>
    </row>
    <row r="2" spans="1:63" s="2" customFormat="1" ht="13.5" thickBot="1" x14ac:dyDescent="0.25">
      <c r="A2" s="1" t="s">
        <v>1376</v>
      </c>
      <c r="B2" s="1"/>
      <c r="C2" s="1"/>
      <c r="D2" s="307"/>
      <c r="E2" s="308" t="s">
        <v>1377</v>
      </c>
      <c r="F2" s="309"/>
      <c r="H2" s="310" t="s">
        <v>0</v>
      </c>
      <c r="I2"/>
      <c r="J2" s="288" t="s">
        <v>1232</v>
      </c>
      <c r="K2"/>
      <c r="L2"/>
      <c r="M2"/>
      <c r="O2" s="311"/>
      <c r="P2" s="312" t="s">
        <v>1233</v>
      </c>
      <c r="Q2" s="313">
        <v>14422.4</v>
      </c>
      <c r="R2" s="2" t="s">
        <v>1234</v>
      </c>
      <c r="T2" s="294" t="s">
        <v>1235</v>
      </c>
      <c r="U2" s="314" t="s">
        <v>1236</v>
      </c>
      <c r="V2" s="315"/>
      <c r="W2" s="316" t="s">
        <v>1378</v>
      </c>
      <c r="X2" s="317">
        <v>116.9</v>
      </c>
      <c r="Y2" s="318" t="s">
        <v>1237</v>
      </c>
      <c r="Z2" s="319">
        <v>1.0580000000000001</v>
      </c>
      <c r="AA2" s="320" t="s">
        <v>1238</v>
      </c>
      <c r="AB2" s="321" t="s">
        <v>1239</v>
      </c>
      <c r="AC2" s="322">
        <v>3</v>
      </c>
      <c r="AD2" s="323" t="s">
        <v>1240</v>
      </c>
      <c r="AE2"/>
      <c r="AF2"/>
      <c r="AG2" s="324">
        <v>1.5349999999999999</v>
      </c>
      <c r="AI2" s="301">
        <v>0.98499999999999999</v>
      </c>
      <c r="AK2"/>
      <c r="AL2"/>
      <c r="AM2" s="12" t="s">
        <v>1241</v>
      </c>
      <c r="AN2" s="325">
        <v>379.10429999999997</v>
      </c>
      <c r="AO2"/>
      <c r="AP2" s="326">
        <v>0</v>
      </c>
      <c r="AQ2" s="327"/>
      <c r="AR2" s="328"/>
      <c r="AS2" s="328"/>
      <c r="AT2" s="329" t="s">
        <v>1242</v>
      </c>
      <c r="AU2" s="328"/>
      <c r="AV2" s="330">
        <v>92.24</v>
      </c>
      <c r="AW2" s="330">
        <v>1.6986000000000001</v>
      </c>
      <c r="AX2" s="330">
        <v>1.6425000000000001</v>
      </c>
      <c r="AY2"/>
      <c r="AZ2" s="229" t="s">
        <v>1231</v>
      </c>
    </row>
    <row r="3" spans="1:63" s="2" customFormat="1" ht="17.25" thickTop="1" thickBot="1" x14ac:dyDescent="0.3">
      <c r="A3" s="1"/>
      <c r="B3" s="1"/>
      <c r="C3" s="1"/>
      <c r="D3" s="331"/>
      <c r="E3" s="332"/>
      <c r="F3" s="333"/>
      <c r="H3" s="310" t="s">
        <v>0</v>
      </c>
      <c r="I3" s="269"/>
      <c r="J3" s="288"/>
      <c r="K3" s="269"/>
      <c r="L3"/>
      <c r="M3"/>
      <c r="O3" s="334">
        <v>12.09</v>
      </c>
      <c r="P3" s="335" t="s">
        <v>1243</v>
      </c>
      <c r="Q3" s="336">
        <v>14422.12</v>
      </c>
      <c r="R3" s="292" t="s">
        <v>1244</v>
      </c>
      <c r="T3"/>
      <c r="U3" s="337" t="s">
        <v>1245</v>
      </c>
      <c r="V3" s="338">
        <v>1</v>
      </c>
      <c r="W3" s="339" t="s">
        <v>1237</v>
      </c>
      <c r="X3" s="340">
        <v>1.0580000000000001</v>
      </c>
      <c r="Y3" s="341"/>
      <c r="Z3" s="342">
        <v>13905</v>
      </c>
      <c r="AA3" s="343">
        <v>18</v>
      </c>
      <c r="AC3" s="328"/>
      <c r="AD3" s="344" t="s">
        <v>1379</v>
      </c>
      <c r="AE3"/>
      <c r="AF3"/>
      <c r="AG3" s="345" t="s">
        <v>1246</v>
      </c>
      <c r="AI3" s="345"/>
      <c r="AK3"/>
      <c r="AM3" s="346"/>
      <c r="AN3" s="325">
        <v>320.37169999999998</v>
      </c>
      <c r="AO3"/>
      <c r="AP3"/>
      <c r="AQ3" s="347" t="s">
        <v>1380</v>
      </c>
      <c r="AS3" s="328"/>
      <c r="AT3" s="348" t="s">
        <v>1247</v>
      </c>
      <c r="AU3" s="328"/>
      <c r="AV3"/>
      <c r="AW3"/>
      <c r="AX3"/>
      <c r="AY3"/>
      <c r="AZ3" s="229" t="s">
        <v>1231</v>
      </c>
      <c r="BB3" s="349" t="s">
        <v>1248</v>
      </c>
      <c r="BC3" s="350">
        <v>9459</v>
      </c>
      <c r="BE3" s="351" t="s">
        <v>1249</v>
      </c>
      <c r="BF3" s="352">
        <v>190</v>
      </c>
    </row>
    <row r="4" spans="1:63" s="2" customFormat="1" ht="14.25" thickTop="1" thickBot="1" x14ac:dyDescent="0.25">
      <c r="A4" s="1" t="s">
        <v>1381</v>
      </c>
      <c r="B4" s="1"/>
      <c r="C4" s="1" t="s">
        <v>1382</v>
      </c>
      <c r="D4" s="1"/>
      <c r="E4" s="7"/>
      <c r="F4" s="7"/>
      <c r="H4" s="310" t="s">
        <v>0</v>
      </c>
      <c r="I4"/>
      <c r="J4" s="353"/>
      <c r="K4"/>
      <c r="L4"/>
      <c r="M4"/>
      <c r="O4" s="354"/>
      <c r="P4"/>
      <c r="R4"/>
      <c r="S4" s="324">
        <v>0</v>
      </c>
      <c r="T4" s="324">
        <v>0</v>
      </c>
      <c r="U4" s="355"/>
      <c r="V4" s="355"/>
      <c r="W4" s="355" t="s">
        <v>1431</v>
      </c>
      <c r="X4" s="355" t="s">
        <v>1422</v>
      </c>
      <c r="Y4" s="355" t="s">
        <v>1432</v>
      </c>
      <c r="Z4" s="355" t="s">
        <v>1384</v>
      </c>
      <c r="AA4" s="355" t="s">
        <v>1384</v>
      </c>
      <c r="AB4" s="355" t="s">
        <v>1432</v>
      </c>
      <c r="AC4" s="126"/>
      <c r="AD4" s="356" t="s">
        <v>1385</v>
      </c>
      <c r="AE4"/>
      <c r="AF4"/>
      <c r="AG4" s="357">
        <v>123</v>
      </c>
      <c r="AI4"/>
      <c r="AJ4"/>
      <c r="AK4" s="357"/>
      <c r="AL4" s="126"/>
      <c r="AM4" s="358" t="s">
        <v>1250</v>
      </c>
      <c r="AN4" s="359">
        <v>9.9999999998878764E-5</v>
      </c>
      <c r="AO4"/>
      <c r="AP4"/>
      <c r="AQ4" s="360" t="s">
        <v>1386</v>
      </c>
      <c r="AR4" s="126"/>
      <c r="AS4" s="126"/>
      <c r="AT4" s="361" t="s">
        <v>1251</v>
      </c>
      <c r="AU4" s="126"/>
      <c r="AV4"/>
      <c r="AW4"/>
      <c r="AX4" s="324">
        <v>0</v>
      </c>
      <c r="AY4"/>
      <c r="AZ4" s="229" t="s">
        <v>1231</v>
      </c>
      <c r="BA4" s="346"/>
      <c r="BE4" s="362" t="s">
        <v>1252</v>
      </c>
      <c r="BF4" s="363">
        <v>193</v>
      </c>
      <c r="BG4" s="346"/>
    </row>
    <row r="5" spans="1:63" s="2" customFormat="1" ht="14.25" thickTop="1" thickBot="1" x14ac:dyDescent="0.25">
      <c r="A5" s="1" t="s">
        <v>1387</v>
      </c>
      <c r="B5" s="1"/>
      <c r="C5" s="364" t="s">
        <v>1433</v>
      </c>
      <c r="D5" s="364"/>
      <c r="E5" s="7"/>
      <c r="F5" s="7"/>
      <c r="H5" s="310" t="s">
        <v>0</v>
      </c>
      <c r="I5" s="365" t="s">
        <v>1432</v>
      </c>
      <c r="J5" s="365" t="s">
        <v>1434</v>
      </c>
      <c r="K5" s="365" t="s">
        <v>1388</v>
      </c>
      <c r="L5" s="365" t="s">
        <v>1389</v>
      </c>
      <c r="M5" s="365" t="s">
        <v>1388</v>
      </c>
      <c r="N5" s="365" t="s">
        <v>1432</v>
      </c>
      <c r="O5" s="365" t="s">
        <v>1434</v>
      </c>
      <c r="P5" s="355" t="s">
        <v>1432</v>
      </c>
      <c r="Q5" s="365" t="s">
        <v>1390</v>
      </c>
      <c r="R5" s="365" t="s">
        <v>1391</v>
      </c>
      <c r="S5" s="355" t="s">
        <v>1391</v>
      </c>
      <c r="T5" s="355" t="s">
        <v>1392</v>
      </c>
      <c r="U5" s="355" t="s">
        <v>1432</v>
      </c>
      <c r="V5" s="355" t="s">
        <v>1432</v>
      </c>
      <c r="W5" s="366"/>
      <c r="X5" s="367"/>
      <c r="Y5" s="366" t="s">
        <v>1253</v>
      </c>
      <c r="Z5" s="368"/>
      <c r="AA5" s="369"/>
      <c r="AB5" s="370"/>
      <c r="AC5" s="355" t="s">
        <v>1432</v>
      </c>
      <c r="AD5" s="355" t="s">
        <v>1435</v>
      </c>
      <c r="AE5" s="355" t="s">
        <v>1389</v>
      </c>
      <c r="AF5" s="355" t="s">
        <v>1435</v>
      </c>
      <c r="AG5" s="355" t="s">
        <v>1435</v>
      </c>
      <c r="AH5" s="355" t="s">
        <v>1435</v>
      </c>
      <c r="AI5" s="126"/>
      <c r="AJ5" s="355" t="s">
        <v>1436</v>
      </c>
      <c r="AK5" s="355" t="s">
        <v>1437</v>
      </c>
      <c r="AL5" s="355" t="s">
        <v>1383</v>
      </c>
      <c r="AM5" s="12"/>
      <c r="AN5" s="355" t="s">
        <v>1383</v>
      </c>
      <c r="AO5" s="355" t="s">
        <v>1383</v>
      </c>
      <c r="AP5" s="126"/>
      <c r="AQ5" s="371" t="s">
        <v>1393</v>
      </c>
      <c r="AR5" s="126"/>
      <c r="AS5" s="126"/>
      <c r="AT5" s="372" t="s">
        <v>1254</v>
      </c>
      <c r="AU5" s="126"/>
      <c r="AV5"/>
      <c r="AW5"/>
      <c r="AX5" s="355" t="s">
        <v>1394</v>
      </c>
      <c r="AY5"/>
      <c r="AZ5" s="229" t="s">
        <v>1231</v>
      </c>
      <c r="BA5" s="355"/>
      <c r="BB5" s="355"/>
      <c r="BC5" s="355"/>
    </row>
    <row r="6" spans="1:63" s="2" customFormat="1" ht="13.5" thickTop="1" x14ac:dyDescent="0.2">
      <c r="A6" s="1" t="s">
        <v>1395</v>
      </c>
      <c r="B6" s="1"/>
      <c r="C6" s="373" t="s">
        <v>1213</v>
      </c>
      <c r="D6" s="373"/>
      <c r="E6" s="7"/>
      <c r="F6" s="7"/>
      <c r="H6" s="310" t="s">
        <v>0</v>
      </c>
      <c r="I6" s="374" t="s">
        <v>1438</v>
      </c>
      <c r="J6" s="375"/>
      <c r="K6" s="376" t="s">
        <v>1255</v>
      </c>
      <c r="L6" s="376" t="s">
        <v>1256</v>
      </c>
      <c r="M6" s="377"/>
      <c r="N6" s="378" t="s">
        <v>1439</v>
      </c>
      <c r="O6" s="375"/>
      <c r="P6" s="379"/>
      <c r="Q6" s="380"/>
      <c r="R6" s="381"/>
      <c r="S6" s="382">
        <v>0.87</v>
      </c>
      <c r="T6" s="383"/>
      <c r="U6" s="384"/>
      <c r="V6" s="385"/>
      <c r="W6" s="386"/>
      <c r="X6" s="387"/>
      <c r="Y6" s="388"/>
      <c r="Z6" s="389">
        <v>13905</v>
      </c>
      <c r="AA6" s="390"/>
      <c r="AB6" s="391"/>
      <c r="AC6" s="392"/>
      <c r="AD6" s="393"/>
      <c r="AE6" s="394"/>
      <c r="AF6" s="395"/>
      <c r="AG6" s="396" t="s">
        <v>1257</v>
      </c>
      <c r="AH6" s="397" t="s">
        <v>1258</v>
      </c>
      <c r="AI6" s="396" t="s">
        <v>1259</v>
      </c>
      <c r="AJ6" s="396" t="s">
        <v>1260</v>
      </c>
      <c r="AK6" s="396" t="s">
        <v>1261</v>
      </c>
      <c r="AL6" s="398"/>
      <c r="AM6" s="399"/>
      <c r="AN6" s="400" t="s">
        <v>1262</v>
      </c>
      <c r="AO6" s="401"/>
      <c r="AP6" s="402"/>
      <c r="AQ6" s="403" t="s">
        <v>1263</v>
      </c>
      <c r="AR6" s="403"/>
      <c r="AS6" s="404"/>
      <c r="AT6" s="246"/>
      <c r="AU6" s="246"/>
      <c r="AV6" s="405"/>
      <c r="AW6" s="405"/>
      <c r="AX6" s="382">
        <v>0.87</v>
      </c>
      <c r="AY6" s="406"/>
      <c r="AZ6" s="229" t="s">
        <v>1231</v>
      </c>
      <c r="BA6" s="407"/>
      <c r="BB6" s="408"/>
      <c r="BC6" s="408"/>
      <c r="BD6" s="409"/>
      <c r="BE6" s="410"/>
      <c r="BF6" s="10"/>
      <c r="BG6" s="411"/>
      <c r="BH6" s="412"/>
    </row>
    <row r="7" spans="1:63" s="2" customFormat="1" x14ac:dyDescent="0.2">
      <c r="A7" s="1" t="s">
        <v>1396</v>
      </c>
      <c r="B7" s="1"/>
      <c r="C7" s="1" t="s">
        <v>1397</v>
      </c>
      <c r="D7" s="1"/>
      <c r="E7" s="7"/>
      <c r="F7" s="7"/>
      <c r="H7" s="310" t="s">
        <v>0</v>
      </c>
      <c r="I7" s="413"/>
      <c r="J7" s="414"/>
      <c r="K7" s="415" t="s">
        <v>1264</v>
      </c>
      <c r="L7" s="415" t="s">
        <v>1265</v>
      </c>
      <c r="M7" s="416" t="s">
        <v>1266</v>
      </c>
      <c r="N7" s="417"/>
      <c r="O7" s="414"/>
      <c r="P7" s="247" t="s">
        <v>1267</v>
      </c>
      <c r="Q7" s="414"/>
      <c r="R7" s="418" t="s">
        <v>932</v>
      </c>
      <c r="S7" s="419" t="s">
        <v>1268</v>
      </c>
      <c r="T7" s="420"/>
      <c r="U7" s="421"/>
      <c r="V7" s="422"/>
      <c r="W7" s="423" t="s">
        <v>932</v>
      </c>
      <c r="X7" s="424"/>
      <c r="Y7" s="425" t="s">
        <v>1269</v>
      </c>
      <c r="Z7" s="426">
        <v>1.23</v>
      </c>
      <c r="AA7" s="427"/>
      <c r="AB7" s="428" t="s">
        <v>1270</v>
      </c>
      <c r="AC7" s="429"/>
      <c r="AD7" s="430" t="s">
        <v>932</v>
      </c>
      <c r="AE7" s="431" t="s">
        <v>1271</v>
      </c>
      <c r="AF7" s="432" t="s">
        <v>947</v>
      </c>
      <c r="AG7" s="430" t="s">
        <v>932</v>
      </c>
      <c r="AH7" s="433" t="s">
        <v>932</v>
      </c>
      <c r="AI7" s="414" t="s">
        <v>932</v>
      </c>
      <c r="AJ7" s="414" t="s">
        <v>932</v>
      </c>
      <c r="AK7" s="414" t="s">
        <v>932</v>
      </c>
      <c r="AL7" s="434" t="s">
        <v>1267</v>
      </c>
      <c r="AM7" s="435" t="s">
        <v>932</v>
      </c>
      <c r="AN7" s="436" t="s">
        <v>932</v>
      </c>
      <c r="AO7" s="436" t="s">
        <v>932</v>
      </c>
      <c r="AP7" s="437" t="s">
        <v>932</v>
      </c>
      <c r="AQ7" s="438"/>
      <c r="AR7" s="439" t="s">
        <v>1272</v>
      </c>
      <c r="AS7" s="438" t="s">
        <v>1272</v>
      </c>
      <c r="AT7" s="247"/>
      <c r="AU7" s="247"/>
      <c r="AV7" s="440" t="s">
        <v>932</v>
      </c>
      <c r="AW7" s="440" t="s">
        <v>932</v>
      </c>
      <c r="AX7" s="441" t="s">
        <v>1268</v>
      </c>
      <c r="AY7" s="440" t="s">
        <v>932</v>
      </c>
      <c r="AZ7" s="229" t="s">
        <v>1231</v>
      </c>
      <c r="BA7" s="11"/>
      <c r="BB7" s="442" t="s">
        <v>1272</v>
      </c>
      <c r="BC7" s="442" t="s">
        <v>1272</v>
      </c>
      <c r="BD7" s="443" t="s">
        <v>1273</v>
      </c>
      <c r="BE7" s="247" t="s">
        <v>1274</v>
      </c>
      <c r="BF7" s="443" t="s">
        <v>1274</v>
      </c>
      <c r="BG7" s="444" t="s">
        <v>1274</v>
      </c>
      <c r="BH7" s="231"/>
    </row>
    <row r="8" spans="1:63" s="2" customFormat="1" x14ac:dyDescent="0.2">
      <c r="A8" s="1"/>
      <c r="B8" s="1"/>
      <c r="C8" s="445" t="s">
        <v>1398</v>
      </c>
      <c r="D8" s="445"/>
      <c r="E8" s="446" t="s">
        <v>989</v>
      </c>
      <c r="F8" s="446" t="s">
        <v>990</v>
      </c>
      <c r="H8" s="310" t="s">
        <v>0</v>
      </c>
      <c r="I8" s="447" t="s">
        <v>952</v>
      </c>
      <c r="J8" s="448" t="s">
        <v>1275</v>
      </c>
      <c r="K8" s="415" t="s">
        <v>1276</v>
      </c>
      <c r="L8" s="415" t="s">
        <v>1277</v>
      </c>
      <c r="M8" s="416" t="s">
        <v>1278</v>
      </c>
      <c r="N8" s="417" t="s">
        <v>1279</v>
      </c>
      <c r="O8" s="414" t="s">
        <v>1279</v>
      </c>
      <c r="P8" s="247" t="s">
        <v>1270</v>
      </c>
      <c r="Q8" s="414"/>
      <c r="R8" s="449" t="s">
        <v>1280</v>
      </c>
      <c r="S8" s="450">
        <v>9459</v>
      </c>
      <c r="T8" s="420" t="s">
        <v>1281</v>
      </c>
      <c r="U8" s="451" t="s">
        <v>932</v>
      </c>
      <c r="V8" s="452" t="s">
        <v>932</v>
      </c>
      <c r="W8" s="453"/>
      <c r="X8" s="424" t="s">
        <v>1282</v>
      </c>
      <c r="Y8" s="425" t="s">
        <v>1283</v>
      </c>
      <c r="Z8" s="454" t="s">
        <v>1284</v>
      </c>
      <c r="AA8" s="427" t="s">
        <v>1285</v>
      </c>
      <c r="AB8" s="428" t="s">
        <v>1286</v>
      </c>
      <c r="AC8" s="429" t="s">
        <v>1287</v>
      </c>
      <c r="AD8" s="430" t="s">
        <v>1288</v>
      </c>
      <c r="AE8" s="455" t="s">
        <v>1289</v>
      </c>
      <c r="AF8" s="456" t="s">
        <v>1286</v>
      </c>
      <c r="AG8" s="457" t="s">
        <v>1206</v>
      </c>
      <c r="AH8" s="458" t="s">
        <v>1290</v>
      </c>
      <c r="AI8" s="247" t="s">
        <v>947</v>
      </c>
      <c r="AJ8" s="247" t="s">
        <v>1291</v>
      </c>
      <c r="AK8" s="247" t="s">
        <v>1292</v>
      </c>
      <c r="AL8" s="434" t="s">
        <v>1293</v>
      </c>
      <c r="AM8" s="434" t="s">
        <v>1291</v>
      </c>
      <c r="AN8" s="459" t="s">
        <v>1294</v>
      </c>
      <c r="AO8" s="459" t="s">
        <v>1295</v>
      </c>
      <c r="AP8" s="438" t="s">
        <v>1296</v>
      </c>
      <c r="AQ8" s="438" t="s">
        <v>1297</v>
      </c>
      <c r="AR8" s="460" t="s">
        <v>932</v>
      </c>
      <c r="AS8" s="437" t="s">
        <v>932</v>
      </c>
      <c r="AT8" s="247"/>
      <c r="AU8" s="247"/>
      <c r="AV8" s="444" t="s">
        <v>1298</v>
      </c>
      <c r="AW8" s="444" t="s">
        <v>1299</v>
      </c>
      <c r="AX8" s="450">
        <v>9459</v>
      </c>
      <c r="AY8" s="438" t="s">
        <v>1300</v>
      </c>
      <c r="AZ8" s="229" t="s">
        <v>1231</v>
      </c>
      <c r="BA8" s="15" t="s">
        <v>1206</v>
      </c>
      <c r="BB8" s="442" t="s">
        <v>1211</v>
      </c>
      <c r="BC8" s="442" t="s">
        <v>1211</v>
      </c>
      <c r="BD8" s="443" t="s">
        <v>1274</v>
      </c>
      <c r="BE8" s="247" t="s">
        <v>1301</v>
      </c>
      <c r="BF8" s="443" t="s">
        <v>1301</v>
      </c>
      <c r="BG8" s="444" t="s">
        <v>1301</v>
      </c>
      <c r="BH8" s="231" t="s">
        <v>1302</v>
      </c>
    </row>
    <row r="9" spans="1:63" ht="12.75" customHeight="1" x14ac:dyDescent="0.2">
      <c r="A9" s="1" t="s">
        <v>1399</v>
      </c>
      <c r="C9" s="1" t="s">
        <v>1400</v>
      </c>
      <c r="E9" s="461">
        <v>42053</v>
      </c>
      <c r="F9" s="462">
        <v>42053.622399537038</v>
      </c>
      <c r="G9" s="2"/>
      <c r="H9" s="310" t="s">
        <v>0</v>
      </c>
      <c r="I9" s="463" t="s">
        <v>1303</v>
      </c>
      <c r="J9" s="464" t="s">
        <v>1304</v>
      </c>
      <c r="K9" s="465" t="s">
        <v>1305</v>
      </c>
      <c r="L9" s="465" t="s">
        <v>1305</v>
      </c>
      <c r="M9" s="466" t="s">
        <v>1306</v>
      </c>
      <c r="N9" s="467" t="s">
        <v>1303</v>
      </c>
      <c r="O9" s="464" t="s">
        <v>1304</v>
      </c>
      <c r="P9" s="414" t="s">
        <v>1286</v>
      </c>
      <c r="Q9" s="414" t="s">
        <v>934</v>
      </c>
      <c r="R9" s="449" t="s">
        <v>1307</v>
      </c>
      <c r="S9" s="419" t="s">
        <v>1308</v>
      </c>
      <c r="T9" s="420" t="s">
        <v>1309</v>
      </c>
      <c r="U9" s="451" t="s">
        <v>1270</v>
      </c>
      <c r="V9" s="422" t="s">
        <v>1310</v>
      </c>
      <c r="W9" s="434" t="s">
        <v>952</v>
      </c>
      <c r="X9" s="424" t="s">
        <v>1311</v>
      </c>
      <c r="Y9" s="425" t="s">
        <v>1282</v>
      </c>
      <c r="Z9" s="454" t="s">
        <v>935</v>
      </c>
      <c r="AA9" s="427" t="s">
        <v>1284</v>
      </c>
      <c r="AB9" s="428" t="s">
        <v>1312</v>
      </c>
      <c r="AC9" s="429" t="s">
        <v>935</v>
      </c>
      <c r="AD9" s="457" t="s">
        <v>947</v>
      </c>
      <c r="AE9" s="431" t="s">
        <v>1313</v>
      </c>
      <c r="AF9" s="456" t="s">
        <v>1314</v>
      </c>
      <c r="AG9" s="457" t="s">
        <v>1315</v>
      </c>
      <c r="AH9" s="458" t="s">
        <v>1316</v>
      </c>
      <c r="AI9" s="247" t="s">
        <v>934</v>
      </c>
      <c r="AJ9" s="247" t="s">
        <v>1206</v>
      </c>
      <c r="AK9" s="247" t="s">
        <v>1206</v>
      </c>
      <c r="AL9" s="434" t="s">
        <v>1317</v>
      </c>
      <c r="AM9" s="434" t="s">
        <v>1211</v>
      </c>
      <c r="AN9" s="459" t="s">
        <v>1318</v>
      </c>
      <c r="AO9" s="459" t="s">
        <v>1318</v>
      </c>
      <c r="AP9" s="438" t="s">
        <v>1319</v>
      </c>
      <c r="AQ9" s="438" t="s">
        <v>1320</v>
      </c>
      <c r="AR9" s="439" t="s">
        <v>1211</v>
      </c>
      <c r="AS9" s="438" t="s">
        <v>1211</v>
      </c>
      <c r="AT9" s="247" t="s">
        <v>1294</v>
      </c>
      <c r="AU9" s="247" t="s">
        <v>1295</v>
      </c>
      <c r="AV9" s="444" t="s">
        <v>1270</v>
      </c>
      <c r="AW9" s="444" t="s">
        <v>1321</v>
      </c>
      <c r="AX9" s="441" t="s">
        <v>1308</v>
      </c>
      <c r="AY9" s="438" t="s">
        <v>1270</v>
      </c>
      <c r="AZ9" s="229" t="s">
        <v>1231</v>
      </c>
      <c r="BA9" s="15" t="s">
        <v>1322</v>
      </c>
      <c r="BB9" s="442" t="s">
        <v>1315</v>
      </c>
      <c r="BC9" s="442" t="s">
        <v>1295</v>
      </c>
      <c r="BD9" s="443" t="s">
        <v>942</v>
      </c>
      <c r="BE9" s="247" t="s">
        <v>942</v>
      </c>
      <c r="BF9" s="247" t="s">
        <v>1323</v>
      </c>
      <c r="BG9" s="444"/>
      <c r="BH9" s="231" t="s">
        <v>1324</v>
      </c>
    </row>
    <row r="10" spans="1:63" ht="12.75" customHeight="1" x14ac:dyDescent="0.2">
      <c r="A10" s="1" t="s">
        <v>1401</v>
      </c>
      <c r="C10" s="1" t="s">
        <v>1400</v>
      </c>
      <c r="E10" s="461">
        <v>42174</v>
      </c>
      <c r="F10" s="462">
        <v>42174.530444444441</v>
      </c>
      <c r="G10" s="2"/>
      <c r="H10" s="310" t="s">
        <v>0</v>
      </c>
      <c r="I10" s="463"/>
      <c r="J10" s="464"/>
      <c r="K10" s="465" t="s">
        <v>1325</v>
      </c>
      <c r="L10" s="465" t="s">
        <v>1325</v>
      </c>
      <c r="M10" s="466" t="s">
        <v>1326</v>
      </c>
      <c r="N10" s="467" t="s">
        <v>1327</v>
      </c>
      <c r="O10" s="464"/>
      <c r="P10" s="414" t="s">
        <v>1328</v>
      </c>
      <c r="Q10" s="468"/>
      <c r="R10" s="449" t="s">
        <v>1329</v>
      </c>
      <c r="S10" s="419" t="s">
        <v>1330</v>
      </c>
      <c r="T10" s="420" t="s">
        <v>1331</v>
      </c>
      <c r="U10" s="421" t="s">
        <v>1286</v>
      </c>
      <c r="V10" s="422" t="s">
        <v>935</v>
      </c>
      <c r="W10" s="469" t="s">
        <v>1332</v>
      </c>
      <c r="X10" s="424" t="s">
        <v>934</v>
      </c>
      <c r="Y10" s="425" t="s">
        <v>935</v>
      </c>
      <c r="Z10" s="454" t="s">
        <v>1333</v>
      </c>
      <c r="AA10" s="427" t="s">
        <v>1333</v>
      </c>
      <c r="AB10" s="428" t="s">
        <v>948</v>
      </c>
      <c r="AC10" s="470" t="s">
        <v>1334</v>
      </c>
      <c r="AD10" s="457" t="s">
        <v>1286</v>
      </c>
      <c r="AE10" s="431"/>
      <c r="AF10" s="456" t="s">
        <v>1335</v>
      </c>
      <c r="AG10" s="457" t="s">
        <v>1336</v>
      </c>
      <c r="AH10" s="458" t="s">
        <v>1337</v>
      </c>
      <c r="AI10" s="247" t="s">
        <v>1338</v>
      </c>
      <c r="AJ10" s="247" t="s">
        <v>1315</v>
      </c>
      <c r="AK10" s="247" t="s">
        <v>1315</v>
      </c>
      <c r="AL10" s="434" t="s">
        <v>1339</v>
      </c>
      <c r="AM10" s="434" t="s">
        <v>1315</v>
      </c>
      <c r="AN10" s="459" t="s">
        <v>943</v>
      </c>
      <c r="AO10" s="459" t="s">
        <v>943</v>
      </c>
      <c r="AP10" s="438" t="s">
        <v>1272</v>
      </c>
      <c r="AQ10" s="442" t="s">
        <v>1340</v>
      </c>
      <c r="AR10" s="439" t="s">
        <v>1315</v>
      </c>
      <c r="AS10" s="438" t="s">
        <v>1341</v>
      </c>
      <c r="AT10" s="247" t="s">
        <v>1342</v>
      </c>
      <c r="AU10" s="247" t="s">
        <v>1342</v>
      </c>
      <c r="AV10" s="444" t="s">
        <v>1286</v>
      </c>
      <c r="AW10" s="444"/>
      <c r="AX10" s="441" t="s">
        <v>1330</v>
      </c>
      <c r="AY10" s="438" t="s">
        <v>1286</v>
      </c>
      <c r="AZ10" s="229" t="s">
        <v>1231</v>
      </c>
      <c r="BA10" s="15" t="s">
        <v>1343</v>
      </c>
      <c r="BB10" s="442" t="s">
        <v>1344</v>
      </c>
      <c r="BC10" s="442" t="s">
        <v>1343</v>
      </c>
      <c r="BD10" s="247"/>
      <c r="BE10" s="471">
        <v>0.02</v>
      </c>
      <c r="BF10" s="247"/>
      <c r="BG10" s="444" t="s">
        <v>1345</v>
      </c>
      <c r="BH10" s="472"/>
    </row>
    <row r="11" spans="1:63" x14ac:dyDescent="0.2">
      <c r="A11" s="1" t="s">
        <v>1402</v>
      </c>
      <c r="C11" s="1" t="s">
        <v>1400</v>
      </c>
      <c r="E11" s="473">
        <v>42216</v>
      </c>
      <c r="F11" s="474">
        <v>42216.456902546299</v>
      </c>
      <c r="G11" s="2"/>
      <c r="H11" s="310" t="s">
        <v>0</v>
      </c>
      <c r="I11" s="417" t="s">
        <v>932</v>
      </c>
      <c r="J11" s="475" t="s">
        <v>932</v>
      </c>
      <c r="K11" s="465" t="s">
        <v>1346</v>
      </c>
      <c r="L11" s="465" t="s">
        <v>1346</v>
      </c>
      <c r="M11" s="476" t="s">
        <v>1347</v>
      </c>
      <c r="N11" s="418" t="s">
        <v>932</v>
      </c>
      <c r="O11" s="418" t="s">
        <v>932</v>
      </c>
      <c r="P11" s="418" t="s">
        <v>932</v>
      </c>
      <c r="Q11" s="477"/>
      <c r="R11" s="449" t="s">
        <v>1348</v>
      </c>
      <c r="S11" s="450">
        <v>8229</v>
      </c>
      <c r="T11" s="419"/>
      <c r="U11" s="421"/>
      <c r="V11" s="422"/>
      <c r="W11" s="434" t="s">
        <v>1282</v>
      </c>
      <c r="X11" s="424"/>
      <c r="Y11" s="425"/>
      <c r="Z11" s="454" t="s">
        <v>949</v>
      </c>
      <c r="AA11" s="427" t="s">
        <v>949</v>
      </c>
      <c r="AB11" s="428" t="s">
        <v>1286</v>
      </c>
      <c r="AC11" s="429" t="s">
        <v>1286</v>
      </c>
      <c r="AD11" s="457" t="s">
        <v>1314</v>
      </c>
      <c r="AE11" s="431" t="s">
        <v>1349</v>
      </c>
      <c r="AF11" s="456" t="s">
        <v>1350</v>
      </c>
      <c r="AG11" s="478" t="s">
        <v>1351</v>
      </c>
      <c r="AH11" s="479" t="s">
        <v>1352</v>
      </c>
      <c r="AI11" s="247"/>
      <c r="AJ11" s="247" t="s">
        <v>1336</v>
      </c>
      <c r="AK11" s="247" t="s">
        <v>1336</v>
      </c>
      <c r="AL11" s="435" t="s">
        <v>932</v>
      </c>
      <c r="AM11" s="434" t="s">
        <v>1336</v>
      </c>
      <c r="AN11" s="459" t="s">
        <v>1353</v>
      </c>
      <c r="AO11" s="459" t="s">
        <v>1353</v>
      </c>
      <c r="AP11" s="438"/>
      <c r="AQ11" s="442" t="s">
        <v>1354</v>
      </c>
      <c r="AR11" s="439" t="s">
        <v>1336</v>
      </c>
      <c r="AS11" s="438" t="s">
        <v>1336</v>
      </c>
      <c r="AT11" s="247"/>
      <c r="AU11" s="247"/>
      <c r="AV11" s="444"/>
      <c r="AW11" s="444"/>
      <c r="AX11" s="450">
        <v>8229</v>
      </c>
      <c r="AY11" s="438"/>
      <c r="AZ11" s="229" t="s">
        <v>1231</v>
      </c>
      <c r="BA11" s="480" t="s">
        <v>1355</v>
      </c>
      <c r="BB11" s="481"/>
      <c r="BC11" s="481"/>
      <c r="BD11" s="482"/>
      <c r="BE11" s="483" t="s">
        <v>1356</v>
      </c>
      <c r="BF11" s="247"/>
      <c r="BG11" s="444" t="s">
        <v>1357</v>
      </c>
      <c r="BH11" s="472"/>
    </row>
    <row r="12" spans="1:63" ht="13.5" thickBot="1" x14ac:dyDescent="0.25">
      <c r="E12" s="7"/>
      <c r="F12" s="7"/>
      <c r="G12" s="2"/>
      <c r="H12" s="287"/>
      <c r="I12" s="484">
        <v>267</v>
      </c>
      <c r="J12" s="484">
        <v>266</v>
      </c>
      <c r="K12" s="485" t="s">
        <v>1358</v>
      </c>
      <c r="L12" s="485" t="s">
        <v>1358</v>
      </c>
      <c r="M12" s="486"/>
      <c r="N12" s="484">
        <v>267</v>
      </c>
      <c r="O12" s="484">
        <v>266</v>
      </c>
      <c r="P12" s="484">
        <v>267</v>
      </c>
      <c r="Q12" s="484">
        <v>269</v>
      </c>
      <c r="R12" s="487">
        <v>41990.657830324075</v>
      </c>
      <c r="S12" s="488" t="s">
        <v>1359</v>
      </c>
      <c r="T12" s="489" t="s">
        <v>1403</v>
      </c>
      <c r="U12" s="490"/>
      <c r="V12" s="491"/>
      <c r="W12" s="492"/>
      <c r="X12" s="493"/>
      <c r="Y12" s="494"/>
      <c r="Z12" s="495">
        <v>17103</v>
      </c>
      <c r="AA12" s="496" t="s">
        <v>1404</v>
      </c>
      <c r="AB12" s="497"/>
      <c r="AC12" s="498"/>
      <c r="AD12" s="499">
        <v>9459</v>
      </c>
      <c r="AE12" s="500" t="s">
        <v>1360</v>
      </c>
      <c r="AF12" s="501"/>
      <c r="AG12" s="502">
        <v>0.99</v>
      </c>
      <c r="AH12" s="502"/>
      <c r="AI12" s="503"/>
      <c r="AJ12" s="480" t="s">
        <v>1355</v>
      </c>
      <c r="AK12" s="480" t="s">
        <v>1355</v>
      </c>
      <c r="AL12" s="504"/>
      <c r="AM12" s="480" t="s">
        <v>1355</v>
      </c>
      <c r="AN12" s="505" t="s">
        <v>1361</v>
      </c>
      <c r="AO12" s="505" t="s">
        <v>1361</v>
      </c>
      <c r="AP12" s="506" t="s">
        <v>1405</v>
      </c>
      <c r="AQ12" s="506"/>
      <c r="AR12" s="507" t="s">
        <v>1405</v>
      </c>
      <c r="AS12" s="508" t="s">
        <v>1405</v>
      </c>
      <c r="AT12" s="509" t="s">
        <v>1406</v>
      </c>
      <c r="AU12" s="509" t="s">
        <v>1406</v>
      </c>
      <c r="AV12" s="510"/>
      <c r="AW12" s="510"/>
      <c r="AX12" s="511" t="s">
        <v>1359</v>
      </c>
      <c r="AY12" s="512"/>
      <c r="AZ12" s="229" t="s">
        <v>1231</v>
      </c>
      <c r="BA12" s="513" t="s">
        <v>1440</v>
      </c>
      <c r="BB12" s="514" t="s">
        <v>1405</v>
      </c>
      <c r="BC12" s="514" t="s">
        <v>1405</v>
      </c>
      <c r="BD12" s="515" t="s">
        <v>1407</v>
      </c>
      <c r="BE12" s="516" t="s">
        <v>1408</v>
      </c>
      <c r="BF12" s="517"/>
      <c r="BG12" s="518"/>
      <c r="BH12" s="519"/>
    </row>
    <row r="13" spans="1:63" ht="13.5" thickTop="1" x14ac:dyDescent="0.2">
      <c r="A13" s="520" t="s">
        <v>1</v>
      </c>
      <c r="B13" s="521" t="s">
        <v>2</v>
      </c>
      <c r="C13" s="521" t="s">
        <v>3</v>
      </c>
      <c r="D13" s="521"/>
      <c r="E13" s="522" t="s">
        <v>4</v>
      </c>
      <c r="F13" s="523" t="s">
        <v>5</v>
      </c>
      <c r="G13" s="524" t="s">
        <v>6</v>
      </c>
      <c r="H13" s="525">
        <v>55</v>
      </c>
      <c r="I13" s="526">
        <v>1642954276</v>
      </c>
      <c r="J13" s="526">
        <v>357180448</v>
      </c>
      <c r="K13" s="526">
        <v>166277</v>
      </c>
      <c r="L13" s="526">
        <v>0</v>
      </c>
      <c r="M13" s="526">
        <v>166277</v>
      </c>
      <c r="N13" s="27">
        <v>1642787999</v>
      </c>
      <c r="O13" s="27">
        <v>357014171</v>
      </c>
      <c r="P13" s="527">
        <v>1285773828</v>
      </c>
      <c r="Q13" s="528">
        <v>89163.229999999981</v>
      </c>
      <c r="R13" s="529">
        <v>2398.8500000000004</v>
      </c>
      <c r="S13" s="527">
        <v>19740132</v>
      </c>
      <c r="T13" s="180">
        <v>25159</v>
      </c>
      <c r="U13" s="530">
        <v>1285748669</v>
      </c>
      <c r="V13" s="531">
        <v>14422.12</v>
      </c>
      <c r="W13" s="532">
        <v>29116960</v>
      </c>
      <c r="X13" s="533">
        <v>326.56</v>
      </c>
      <c r="Y13" s="534">
        <v>14095.560000000001</v>
      </c>
      <c r="Z13" s="535" t="s">
        <v>1404</v>
      </c>
      <c r="AA13" s="536">
        <v>98411</v>
      </c>
      <c r="AB13" s="537">
        <v>1285847080</v>
      </c>
      <c r="AC13" s="538">
        <v>14423.23</v>
      </c>
      <c r="AD13" s="539">
        <v>1.5248200000000001</v>
      </c>
      <c r="AE13" s="540">
        <v>0</v>
      </c>
      <c r="AF13" s="539">
        <v>1.5248200000000001</v>
      </c>
      <c r="AG13" s="116">
        <v>1.5096000000000001</v>
      </c>
      <c r="AH13" s="116">
        <v>1.5096000000000001</v>
      </c>
      <c r="AI13" s="541">
        <v>0</v>
      </c>
      <c r="AJ13" s="116">
        <v>0</v>
      </c>
      <c r="AK13" s="116">
        <v>0</v>
      </c>
      <c r="AL13" s="541">
        <v>0</v>
      </c>
      <c r="AM13" s="542"/>
      <c r="AN13" s="543">
        <v>0</v>
      </c>
      <c r="AO13" s="543">
        <v>0</v>
      </c>
      <c r="AP13" s="542"/>
      <c r="AQ13" s="542"/>
      <c r="AR13" s="544">
        <v>0</v>
      </c>
      <c r="AS13" s="544">
        <v>0</v>
      </c>
      <c r="AT13" s="527">
        <v>263</v>
      </c>
      <c r="AU13" s="527">
        <v>263</v>
      </c>
      <c r="AV13" s="527">
        <v>1285748669</v>
      </c>
      <c r="AW13" s="529">
        <v>2398.8500000000004</v>
      </c>
      <c r="AX13" s="527">
        <v>19740132</v>
      </c>
      <c r="AY13" s="527">
        <v>1266009195</v>
      </c>
      <c r="AZ13" s="545" t="s">
        <v>1231</v>
      </c>
      <c r="BA13" s="544">
        <v>1.5096000000000001</v>
      </c>
      <c r="BB13" s="544">
        <v>0</v>
      </c>
      <c r="BC13" s="544">
        <v>0</v>
      </c>
      <c r="BD13" s="527">
        <v>1.5248200000000001</v>
      </c>
      <c r="BE13" s="546">
        <v>3.0499999999999999E-2</v>
      </c>
      <c r="BF13" s="546">
        <v>0</v>
      </c>
      <c r="BG13" s="546">
        <v>0</v>
      </c>
      <c r="BH13" s="527">
        <v>35</v>
      </c>
      <c r="BK13" s="547"/>
    </row>
    <row r="14" spans="1:63" x14ac:dyDescent="0.2">
      <c r="A14" s="548">
        <v>1</v>
      </c>
      <c r="B14" s="549">
        <v>2</v>
      </c>
      <c r="C14" s="549">
        <v>3</v>
      </c>
      <c r="D14" s="549">
        <v>4</v>
      </c>
      <c r="E14" s="549">
        <v>5</v>
      </c>
      <c r="F14" s="549">
        <v>6</v>
      </c>
      <c r="G14" s="548">
        <v>7</v>
      </c>
      <c r="H14" s="548">
        <v>8</v>
      </c>
      <c r="I14" s="548">
        <v>9</v>
      </c>
      <c r="J14" s="548">
        <v>10</v>
      </c>
      <c r="K14" s="548">
        <v>11</v>
      </c>
      <c r="L14" s="548">
        <v>12</v>
      </c>
      <c r="M14" s="548">
        <v>13</v>
      </c>
      <c r="N14" s="548">
        <v>14</v>
      </c>
      <c r="O14" s="548">
        <v>15</v>
      </c>
      <c r="P14" s="548">
        <v>16</v>
      </c>
      <c r="Q14" s="548">
        <v>17</v>
      </c>
      <c r="R14" s="548">
        <v>18</v>
      </c>
      <c r="S14" s="548">
        <v>19</v>
      </c>
      <c r="T14" s="548">
        <v>20</v>
      </c>
      <c r="U14" s="550">
        <v>21</v>
      </c>
      <c r="V14" s="551">
        <v>22</v>
      </c>
      <c r="W14" s="549">
        <v>23</v>
      </c>
      <c r="X14" s="549">
        <v>24</v>
      </c>
      <c r="Y14" s="549">
        <v>25</v>
      </c>
      <c r="Z14" s="549">
        <v>26</v>
      </c>
      <c r="AA14" s="549">
        <v>27</v>
      </c>
      <c r="AB14" s="552">
        <v>28</v>
      </c>
      <c r="AC14" s="549">
        <v>29</v>
      </c>
      <c r="AD14" s="549">
        <v>30</v>
      </c>
      <c r="AE14" s="549">
        <v>31</v>
      </c>
      <c r="AF14" s="549">
        <v>32</v>
      </c>
      <c r="AG14" s="549">
        <v>33</v>
      </c>
      <c r="AH14" s="549">
        <v>34</v>
      </c>
      <c r="AI14" s="549">
        <v>35</v>
      </c>
      <c r="AJ14" s="549">
        <v>36</v>
      </c>
      <c r="AK14" s="549">
        <v>37</v>
      </c>
      <c r="AL14" s="549">
        <v>38</v>
      </c>
      <c r="AM14" s="553">
        <v>39</v>
      </c>
      <c r="AN14" s="549">
        <v>40</v>
      </c>
      <c r="AO14" s="549">
        <v>41</v>
      </c>
      <c r="AP14" s="549">
        <v>42</v>
      </c>
      <c r="AQ14" s="549">
        <v>43</v>
      </c>
      <c r="AR14" s="549">
        <v>44</v>
      </c>
      <c r="AS14" s="549">
        <v>45</v>
      </c>
      <c r="AT14" s="549">
        <v>46</v>
      </c>
      <c r="AU14" s="549">
        <v>47</v>
      </c>
      <c r="AV14" s="549">
        <v>48</v>
      </c>
      <c r="AW14" s="549">
        <v>49</v>
      </c>
      <c r="AX14" s="549">
        <v>50</v>
      </c>
      <c r="AY14" s="549">
        <v>51</v>
      </c>
      <c r="AZ14" s="549">
        <v>52</v>
      </c>
      <c r="BA14" s="553">
        <v>53</v>
      </c>
      <c r="BB14" s="548">
        <v>54</v>
      </c>
      <c r="BC14" s="548">
        <v>55</v>
      </c>
      <c r="BD14" s="548">
        <v>56</v>
      </c>
      <c r="BE14" s="548">
        <v>57</v>
      </c>
      <c r="BF14" s="548">
        <v>58</v>
      </c>
      <c r="BG14" s="553">
        <v>59</v>
      </c>
      <c r="BH14" s="548">
        <v>60</v>
      </c>
      <c r="BI14" s="548">
        <v>61</v>
      </c>
    </row>
    <row r="15" spans="1:63" x14ac:dyDescent="0.2">
      <c r="A15" s="2"/>
      <c r="B15" s="31"/>
      <c r="C15" s="31"/>
      <c r="D15" s="31"/>
      <c r="E15" s="554"/>
      <c r="F15" s="7"/>
      <c r="G15" s="2"/>
      <c r="H15" s="525"/>
      <c r="I15" s="555">
        <v>0</v>
      </c>
      <c r="J15" s="555">
        <v>0</v>
      </c>
      <c r="K15" s="555">
        <v>0</v>
      </c>
      <c r="L15" s="555">
        <v>0</v>
      </c>
      <c r="M15" s="555">
        <v>0</v>
      </c>
      <c r="N15" s="181">
        <v>0</v>
      </c>
      <c r="O15" s="556">
        <v>0</v>
      </c>
      <c r="P15" s="557">
        <v>0</v>
      </c>
      <c r="Q15" s="558">
        <v>0</v>
      </c>
      <c r="R15" s="558">
        <v>0</v>
      </c>
      <c r="S15" s="559">
        <v>0</v>
      </c>
      <c r="T15" s="560">
        <v>0</v>
      </c>
      <c r="U15" s="561">
        <v>0</v>
      </c>
      <c r="V15" s="562">
        <v>0</v>
      </c>
      <c r="W15" s="563">
        <v>0</v>
      </c>
      <c r="X15" s="564">
        <v>0</v>
      </c>
      <c r="Y15" s="565">
        <v>0</v>
      </c>
      <c r="Z15" s="564">
        <v>0</v>
      </c>
      <c r="AA15" s="566">
        <v>0</v>
      </c>
      <c r="AB15" s="567">
        <v>0</v>
      </c>
      <c r="AC15" s="538">
        <v>0</v>
      </c>
      <c r="AD15" s="568">
        <v>0</v>
      </c>
      <c r="AE15" s="569">
        <v>0</v>
      </c>
      <c r="AF15" s="568">
        <v>0</v>
      </c>
      <c r="AG15" s="570">
        <v>0</v>
      </c>
      <c r="AH15" s="571">
        <v>0</v>
      </c>
      <c r="AI15" s="572">
        <v>0</v>
      </c>
      <c r="AJ15" s="573">
        <v>0</v>
      </c>
      <c r="AK15" s="573">
        <v>0</v>
      </c>
      <c r="AL15" s="574">
        <v>0</v>
      </c>
      <c r="AM15" s="575">
        <v>0</v>
      </c>
      <c r="AN15" s="576">
        <v>0</v>
      </c>
      <c r="AO15" s="577">
        <v>0</v>
      </c>
      <c r="AP15" s="578">
        <v>0</v>
      </c>
      <c r="AQ15" s="578" t="e">
        <v>#N/A</v>
      </c>
      <c r="AR15" s="579">
        <v>0</v>
      </c>
      <c r="AS15" s="305">
        <v>0</v>
      </c>
      <c r="AT15" s="557">
        <v>0</v>
      </c>
      <c r="AU15" s="557">
        <v>0</v>
      </c>
      <c r="AV15" s="580">
        <v>0</v>
      </c>
      <c r="AW15" s="581">
        <v>0</v>
      </c>
      <c r="AX15" s="580">
        <v>0</v>
      </c>
      <c r="AY15" s="580">
        <v>0</v>
      </c>
      <c r="AZ15" s="229" t="s">
        <v>1231</v>
      </c>
      <c r="BA15" s="573">
        <v>0</v>
      </c>
      <c r="BB15" s="305">
        <v>0</v>
      </c>
      <c r="BC15" s="582">
        <v>0</v>
      </c>
      <c r="BD15" s="583">
        <v>0</v>
      </c>
      <c r="BE15" s="584">
        <v>0</v>
      </c>
      <c r="BF15" s="585">
        <v>0</v>
      </c>
      <c r="BG15" s="584">
        <v>0</v>
      </c>
      <c r="BH15" s="586">
        <v>1</v>
      </c>
    </row>
    <row r="16" spans="1:63" x14ac:dyDescent="0.2">
      <c r="A16" s="587"/>
      <c r="B16" s="588"/>
      <c r="C16" s="588"/>
      <c r="D16" s="588"/>
      <c r="E16" s="589">
        <v>1</v>
      </c>
      <c r="F16" s="589">
        <v>2</v>
      </c>
      <c r="G16" s="589">
        <v>3</v>
      </c>
      <c r="H16" s="589">
        <v>4</v>
      </c>
      <c r="I16" s="590">
        <v>5</v>
      </c>
      <c r="J16" s="590">
        <v>6</v>
      </c>
      <c r="K16" s="589">
        <v>7</v>
      </c>
      <c r="L16" s="589">
        <v>8</v>
      </c>
      <c r="M16" s="589">
        <v>9</v>
      </c>
      <c r="N16" s="589">
        <v>10</v>
      </c>
      <c r="O16" s="589">
        <v>11</v>
      </c>
      <c r="P16" s="589">
        <v>12</v>
      </c>
      <c r="Q16" s="589">
        <v>13</v>
      </c>
      <c r="R16" s="589">
        <v>14</v>
      </c>
      <c r="S16" s="589">
        <v>15</v>
      </c>
      <c r="T16" s="589">
        <v>16</v>
      </c>
      <c r="U16" s="591">
        <v>17</v>
      </c>
      <c r="V16" s="592">
        <v>18</v>
      </c>
      <c r="W16" s="589">
        <v>19</v>
      </c>
      <c r="X16" s="589">
        <v>20</v>
      </c>
      <c r="Y16" s="589">
        <v>21</v>
      </c>
      <c r="Z16" s="590">
        <v>22</v>
      </c>
      <c r="AA16" s="589">
        <v>23</v>
      </c>
      <c r="AB16" s="593">
        <v>24</v>
      </c>
      <c r="AC16" s="590">
        <v>25</v>
      </c>
      <c r="AD16" s="590">
        <v>26</v>
      </c>
      <c r="AE16" s="590">
        <v>27</v>
      </c>
      <c r="AF16" s="590">
        <v>28</v>
      </c>
      <c r="AG16" s="590">
        <v>29</v>
      </c>
      <c r="AH16" s="590">
        <v>30</v>
      </c>
      <c r="AI16" s="590">
        <v>31</v>
      </c>
      <c r="AJ16" s="590">
        <v>32</v>
      </c>
      <c r="AK16" s="589">
        <v>33</v>
      </c>
      <c r="AL16" s="589">
        <v>34</v>
      </c>
      <c r="AM16" s="589">
        <v>35</v>
      </c>
      <c r="AN16" s="589">
        <v>36</v>
      </c>
      <c r="AO16" s="589">
        <v>37</v>
      </c>
      <c r="AP16" s="589">
        <v>38</v>
      </c>
      <c r="AQ16" s="589">
        <v>39</v>
      </c>
      <c r="AR16" s="589">
        <v>40</v>
      </c>
      <c r="AS16" s="589">
        <v>41</v>
      </c>
      <c r="AT16" s="589">
        <v>42</v>
      </c>
      <c r="AU16" s="589">
        <v>43</v>
      </c>
      <c r="AV16" s="589">
        <v>44</v>
      </c>
      <c r="AW16" s="589">
        <v>45</v>
      </c>
      <c r="AX16" s="589">
        <v>46</v>
      </c>
      <c r="AY16" s="589">
        <v>47</v>
      </c>
      <c r="AZ16" s="589">
        <v>48</v>
      </c>
      <c r="BA16" s="589">
        <v>49</v>
      </c>
      <c r="BB16" s="589">
        <v>50</v>
      </c>
      <c r="BC16" s="589">
        <v>51</v>
      </c>
      <c r="BD16" s="589">
        <v>52</v>
      </c>
      <c r="BE16" s="590">
        <v>53</v>
      </c>
      <c r="BF16" s="589">
        <v>54</v>
      </c>
      <c r="BG16" s="594">
        <v>55</v>
      </c>
      <c r="BH16" s="589">
        <v>56</v>
      </c>
      <c r="BI16" s="589">
        <v>57</v>
      </c>
    </row>
    <row r="17" spans="1:63" x14ac:dyDescent="0.2">
      <c r="A17" s="22" t="s">
        <v>7</v>
      </c>
      <c r="B17" s="37" t="s">
        <v>8</v>
      </c>
      <c r="C17" s="38" t="s">
        <v>7</v>
      </c>
      <c r="D17" s="24" t="s">
        <v>8</v>
      </c>
      <c r="E17" s="39" t="s">
        <v>9</v>
      </c>
      <c r="F17" s="40" t="s">
        <v>10</v>
      </c>
      <c r="G17" s="41">
        <v>1</v>
      </c>
      <c r="H17" s="525"/>
      <c r="I17" s="555">
        <v>4918334</v>
      </c>
      <c r="J17" s="555">
        <v>839655</v>
      </c>
      <c r="K17" s="555">
        <v>0</v>
      </c>
      <c r="L17" s="555">
        <v>0</v>
      </c>
      <c r="M17" s="595">
        <v>0</v>
      </c>
      <c r="N17" s="181">
        <v>4918334</v>
      </c>
      <c r="O17" s="556">
        <v>839655</v>
      </c>
      <c r="P17" s="556">
        <v>4078679</v>
      </c>
      <c r="Q17" s="596">
        <v>281.22000000000003</v>
      </c>
      <c r="R17" s="597">
        <v>0</v>
      </c>
      <c r="S17" s="556">
        <v>0</v>
      </c>
      <c r="T17" s="181">
        <v>0</v>
      </c>
      <c r="U17" s="598">
        <v>4078679</v>
      </c>
      <c r="V17" s="599">
        <v>14503.52</v>
      </c>
      <c r="W17" s="563">
        <v>871</v>
      </c>
      <c r="X17" s="564">
        <v>3.1</v>
      </c>
      <c r="Y17" s="565">
        <v>14500.42</v>
      </c>
      <c r="Z17" s="564">
        <v>0</v>
      </c>
      <c r="AA17" s="566">
        <v>0</v>
      </c>
      <c r="AB17" s="567">
        <v>4078679</v>
      </c>
      <c r="AC17" s="538">
        <v>14503.52</v>
      </c>
      <c r="AD17" s="600">
        <v>1.5333000000000001</v>
      </c>
      <c r="AE17" s="569">
        <v>0</v>
      </c>
      <c r="AF17" s="568">
        <v>1.5333000000000001</v>
      </c>
      <c r="AG17" s="570">
        <v>1.518</v>
      </c>
      <c r="AH17" s="571">
        <v>1.518</v>
      </c>
      <c r="AI17" s="572">
        <v>0.49530000000000002</v>
      </c>
      <c r="AJ17" s="573">
        <v>0.75190000000000001</v>
      </c>
      <c r="AK17" s="573">
        <v>1.5695999999999999</v>
      </c>
      <c r="AL17" s="574">
        <v>0.93489999999999995</v>
      </c>
      <c r="AM17" s="601">
        <v>0.80430000000000001</v>
      </c>
      <c r="AN17" s="602">
        <v>1.6789000000000001</v>
      </c>
      <c r="AO17" s="603">
        <v>1.6418999999999999</v>
      </c>
      <c r="AP17" s="578">
        <v>0</v>
      </c>
      <c r="AQ17" s="578">
        <v>0</v>
      </c>
      <c r="AR17" s="579">
        <v>0</v>
      </c>
      <c r="AS17" s="305">
        <v>0</v>
      </c>
      <c r="AT17" s="557">
        <v>1</v>
      </c>
      <c r="AU17" s="557">
        <v>1</v>
      </c>
      <c r="AV17" s="580">
        <v>4078679</v>
      </c>
      <c r="AW17" s="581">
        <v>0</v>
      </c>
      <c r="AX17" s="580">
        <v>0</v>
      </c>
      <c r="AY17" s="580">
        <v>4078679</v>
      </c>
      <c r="AZ17" s="229" t="s">
        <v>1231</v>
      </c>
      <c r="BA17" s="573">
        <v>1.518</v>
      </c>
      <c r="BB17" s="305">
        <v>0</v>
      </c>
      <c r="BC17" s="582">
        <v>0</v>
      </c>
      <c r="BD17" s="583">
        <v>1.5333000000000001</v>
      </c>
      <c r="BE17" s="584">
        <v>3.0700000000000002E-2</v>
      </c>
      <c r="BF17" s="585">
        <v>1.52E-2</v>
      </c>
      <c r="BG17" s="584">
        <v>3.1699999999999999E-2</v>
      </c>
      <c r="BH17" s="604">
        <v>0</v>
      </c>
      <c r="BI17" s="605"/>
      <c r="BK17" s="547"/>
    </row>
    <row r="18" spans="1:63" x14ac:dyDescent="0.2">
      <c r="A18" s="22" t="s">
        <v>11</v>
      </c>
      <c r="B18" s="37" t="s">
        <v>12</v>
      </c>
      <c r="C18" s="38" t="s">
        <v>11</v>
      </c>
      <c r="D18" s="24" t="s">
        <v>12</v>
      </c>
      <c r="E18" s="39" t="s">
        <v>13</v>
      </c>
      <c r="F18" s="40" t="s">
        <v>10</v>
      </c>
      <c r="G18" s="41">
        <v>1</v>
      </c>
      <c r="H18" s="525"/>
      <c r="I18" s="555">
        <v>2170486</v>
      </c>
      <c r="J18" s="555">
        <v>362307</v>
      </c>
      <c r="K18" s="555">
        <v>0</v>
      </c>
      <c r="L18" s="555">
        <v>0</v>
      </c>
      <c r="M18" s="595">
        <v>0</v>
      </c>
      <c r="N18" s="181">
        <v>2170486</v>
      </c>
      <c r="O18" s="556">
        <v>362307</v>
      </c>
      <c r="P18" s="556">
        <v>1808179</v>
      </c>
      <c r="Q18" s="596">
        <v>121.32</v>
      </c>
      <c r="R18" s="597">
        <v>0</v>
      </c>
      <c r="S18" s="556">
        <v>0</v>
      </c>
      <c r="T18" s="181">
        <v>0</v>
      </c>
      <c r="U18" s="598">
        <v>1808179</v>
      </c>
      <c r="V18" s="599">
        <v>14904.21</v>
      </c>
      <c r="W18" s="563">
        <v>123033</v>
      </c>
      <c r="X18" s="564">
        <v>1014.12</v>
      </c>
      <c r="Y18" s="565">
        <v>13890.089999999998</v>
      </c>
      <c r="Z18" s="564">
        <v>0</v>
      </c>
      <c r="AA18" s="566">
        <v>0</v>
      </c>
      <c r="AB18" s="567">
        <v>1808179</v>
      </c>
      <c r="AC18" s="538">
        <v>14904.21</v>
      </c>
      <c r="AD18" s="600">
        <v>1.5756600000000001</v>
      </c>
      <c r="AE18" s="569">
        <v>0</v>
      </c>
      <c r="AF18" s="568">
        <v>1.5756600000000001</v>
      </c>
      <c r="AG18" s="570">
        <v>1.5599000000000001</v>
      </c>
      <c r="AH18" s="571">
        <v>1.5599000000000001</v>
      </c>
      <c r="AI18" s="572">
        <v>0.57250000000000001</v>
      </c>
      <c r="AJ18" s="573">
        <v>0.89300000000000002</v>
      </c>
      <c r="AK18" s="573">
        <v>1.5855999999999999</v>
      </c>
      <c r="AL18" s="574">
        <v>1.0331999999999999</v>
      </c>
      <c r="AM18" s="601">
        <v>0.86429999999999996</v>
      </c>
      <c r="AN18" s="602">
        <v>1.5346</v>
      </c>
      <c r="AO18" s="603">
        <v>1.4857</v>
      </c>
      <c r="AP18" s="578">
        <v>0</v>
      </c>
      <c r="AQ18" s="578">
        <v>0</v>
      </c>
      <c r="AR18" s="579">
        <v>0</v>
      </c>
      <c r="AS18" s="305">
        <v>0</v>
      </c>
      <c r="AT18" s="557">
        <v>1</v>
      </c>
      <c r="AU18" s="557">
        <v>1</v>
      </c>
      <c r="AV18" s="580">
        <v>1808179</v>
      </c>
      <c r="AW18" s="581">
        <v>0</v>
      </c>
      <c r="AX18" s="580">
        <v>0</v>
      </c>
      <c r="AY18" s="580">
        <v>1808179</v>
      </c>
      <c r="AZ18" s="229" t="s">
        <v>1231</v>
      </c>
      <c r="BA18" s="573">
        <v>1.5599000000000001</v>
      </c>
      <c r="BB18" s="305">
        <v>0</v>
      </c>
      <c r="BC18" s="582">
        <v>0</v>
      </c>
      <c r="BD18" s="583">
        <v>1.5756600000000001</v>
      </c>
      <c r="BE18" s="584">
        <v>3.15E-2</v>
      </c>
      <c r="BF18" s="585">
        <v>1.7999999999999999E-2</v>
      </c>
      <c r="BG18" s="584">
        <v>3.2000000000000001E-2</v>
      </c>
      <c r="BH18" s="604">
        <v>0</v>
      </c>
      <c r="BI18" s="605"/>
      <c r="BK18" s="547"/>
    </row>
    <row r="19" spans="1:63" s="2" customFormat="1" x14ac:dyDescent="0.2">
      <c r="A19" s="22" t="s">
        <v>14</v>
      </c>
      <c r="B19" s="37" t="s">
        <v>15</v>
      </c>
      <c r="C19" s="38" t="s">
        <v>14</v>
      </c>
      <c r="D19" s="24" t="s">
        <v>15</v>
      </c>
      <c r="E19" s="39" t="s">
        <v>16</v>
      </c>
      <c r="F19" s="40" t="s">
        <v>10</v>
      </c>
      <c r="G19" s="41">
        <v>1</v>
      </c>
      <c r="H19" s="525"/>
      <c r="I19" s="555">
        <v>2816780</v>
      </c>
      <c r="J19" s="555">
        <v>459732</v>
      </c>
      <c r="K19" s="555">
        <v>0</v>
      </c>
      <c r="L19" s="555">
        <v>0</v>
      </c>
      <c r="M19" s="595">
        <v>0</v>
      </c>
      <c r="N19" s="181">
        <v>2816780</v>
      </c>
      <c r="O19" s="556">
        <v>459732</v>
      </c>
      <c r="P19" s="556">
        <v>2357048</v>
      </c>
      <c r="Q19" s="596">
        <v>149.9</v>
      </c>
      <c r="R19" s="597">
        <v>0</v>
      </c>
      <c r="S19" s="556">
        <v>0</v>
      </c>
      <c r="T19" s="181">
        <v>0</v>
      </c>
      <c r="U19" s="598">
        <v>2357048</v>
      </c>
      <c r="V19" s="599">
        <v>15724.14</v>
      </c>
      <c r="W19" s="563">
        <v>72404</v>
      </c>
      <c r="X19" s="564">
        <v>483.02</v>
      </c>
      <c r="Y19" s="565">
        <v>15241.119999999999</v>
      </c>
      <c r="Z19" s="564">
        <v>0</v>
      </c>
      <c r="AA19" s="566">
        <v>0</v>
      </c>
      <c r="AB19" s="567">
        <v>2357048</v>
      </c>
      <c r="AC19" s="538">
        <v>15724.14</v>
      </c>
      <c r="AD19" s="600">
        <v>1.66235</v>
      </c>
      <c r="AE19" s="569">
        <v>0</v>
      </c>
      <c r="AF19" s="568">
        <v>1.66235</v>
      </c>
      <c r="AG19" s="570">
        <v>1.6456999999999999</v>
      </c>
      <c r="AH19" s="571">
        <v>1.6456999999999999</v>
      </c>
      <c r="AI19" s="572">
        <v>0.48420000000000002</v>
      </c>
      <c r="AJ19" s="573">
        <v>0.79679999999999995</v>
      </c>
      <c r="AK19" s="573">
        <v>1.6324999999999998</v>
      </c>
      <c r="AL19" s="574">
        <v>0.85629999999999995</v>
      </c>
      <c r="AM19" s="601">
        <v>0.93049999999999999</v>
      </c>
      <c r="AN19" s="602">
        <v>1.9064000000000001</v>
      </c>
      <c r="AO19" s="603">
        <v>1.7926</v>
      </c>
      <c r="AP19" s="578">
        <v>0</v>
      </c>
      <c r="AQ19" s="578">
        <v>0</v>
      </c>
      <c r="AR19" s="579">
        <v>0</v>
      </c>
      <c r="AS19" s="305">
        <v>0</v>
      </c>
      <c r="AT19" s="557">
        <v>1</v>
      </c>
      <c r="AU19" s="557">
        <v>1</v>
      </c>
      <c r="AV19" s="580">
        <v>2357048</v>
      </c>
      <c r="AW19" s="581">
        <v>0</v>
      </c>
      <c r="AX19" s="580">
        <v>0</v>
      </c>
      <c r="AY19" s="580">
        <v>2357048</v>
      </c>
      <c r="AZ19" s="229" t="s">
        <v>1231</v>
      </c>
      <c r="BA19" s="573">
        <v>1.6456999999999999</v>
      </c>
      <c r="BB19" s="305">
        <v>0</v>
      </c>
      <c r="BC19" s="582">
        <v>0</v>
      </c>
      <c r="BD19" s="583">
        <v>1.66235</v>
      </c>
      <c r="BE19" s="584">
        <v>3.32E-2</v>
      </c>
      <c r="BF19" s="585">
        <v>1.61E-2</v>
      </c>
      <c r="BG19" s="584">
        <v>3.3000000000000002E-2</v>
      </c>
      <c r="BH19" s="604">
        <v>0</v>
      </c>
      <c r="BI19" s="605"/>
      <c r="BK19" s="547"/>
    </row>
    <row r="20" spans="1:63" s="2" customFormat="1" x14ac:dyDescent="0.2">
      <c r="A20" s="22" t="s">
        <v>17</v>
      </c>
      <c r="B20" s="37" t="s">
        <v>18</v>
      </c>
      <c r="C20" s="38" t="s">
        <v>17</v>
      </c>
      <c r="D20" s="24" t="s">
        <v>18</v>
      </c>
      <c r="E20" s="39" t="s">
        <v>19</v>
      </c>
      <c r="F20" s="40" t="s">
        <v>10</v>
      </c>
      <c r="G20" s="41">
        <v>1</v>
      </c>
      <c r="H20" s="525"/>
      <c r="I20" s="555">
        <v>1821607</v>
      </c>
      <c r="J20" s="555">
        <v>394266</v>
      </c>
      <c r="K20" s="555">
        <v>0</v>
      </c>
      <c r="L20" s="555">
        <v>0</v>
      </c>
      <c r="M20" s="595">
        <v>0</v>
      </c>
      <c r="N20" s="181">
        <v>1821607</v>
      </c>
      <c r="O20" s="556">
        <v>394266</v>
      </c>
      <c r="P20" s="556">
        <v>1427341</v>
      </c>
      <c r="Q20" s="596">
        <v>93.15</v>
      </c>
      <c r="R20" s="597">
        <v>0</v>
      </c>
      <c r="S20" s="556">
        <v>0</v>
      </c>
      <c r="T20" s="181">
        <v>0</v>
      </c>
      <c r="U20" s="598">
        <v>1427341</v>
      </c>
      <c r="V20" s="599">
        <v>15323.04</v>
      </c>
      <c r="W20" s="563">
        <v>30878</v>
      </c>
      <c r="X20" s="564">
        <v>331.49</v>
      </c>
      <c r="Y20" s="565">
        <v>14991.550000000001</v>
      </c>
      <c r="Z20" s="564">
        <v>0</v>
      </c>
      <c r="AA20" s="566">
        <v>0</v>
      </c>
      <c r="AB20" s="567">
        <v>1427341</v>
      </c>
      <c r="AC20" s="538">
        <v>15323.04</v>
      </c>
      <c r="AD20" s="600">
        <v>1.6199399999999999</v>
      </c>
      <c r="AE20" s="569">
        <v>0</v>
      </c>
      <c r="AF20" s="568">
        <v>1.6199399999999999</v>
      </c>
      <c r="AG20" s="570">
        <v>1.6036999999999999</v>
      </c>
      <c r="AH20" s="571">
        <v>1.6036999999999999</v>
      </c>
      <c r="AI20" s="572">
        <v>0.41860000000000003</v>
      </c>
      <c r="AJ20" s="573">
        <v>0.67130000000000001</v>
      </c>
      <c r="AK20" s="573">
        <v>1.6133</v>
      </c>
      <c r="AL20" s="574">
        <v>1.0092000000000001</v>
      </c>
      <c r="AM20" s="601">
        <v>0.66520000000000001</v>
      </c>
      <c r="AN20" s="602">
        <v>1.5986</v>
      </c>
      <c r="AO20" s="603">
        <v>1.5209999999999999</v>
      </c>
      <c r="AP20" s="578">
        <v>0</v>
      </c>
      <c r="AQ20" s="578">
        <v>0</v>
      </c>
      <c r="AR20" s="579">
        <v>0</v>
      </c>
      <c r="AS20" s="305">
        <v>0</v>
      </c>
      <c r="AT20" s="557">
        <v>1</v>
      </c>
      <c r="AU20" s="557">
        <v>1</v>
      </c>
      <c r="AV20" s="580">
        <v>1427341</v>
      </c>
      <c r="AW20" s="581">
        <v>0</v>
      </c>
      <c r="AX20" s="580">
        <v>0</v>
      </c>
      <c r="AY20" s="580">
        <v>1427341</v>
      </c>
      <c r="AZ20" s="229" t="s">
        <v>1231</v>
      </c>
      <c r="BA20" s="573">
        <v>1.6036999999999999</v>
      </c>
      <c r="BB20" s="305">
        <v>0</v>
      </c>
      <c r="BC20" s="582">
        <v>0</v>
      </c>
      <c r="BD20" s="583">
        <v>1.6199399999999999</v>
      </c>
      <c r="BE20" s="584">
        <v>3.2399999999999998E-2</v>
      </c>
      <c r="BF20" s="585">
        <v>1.3599999999999999E-2</v>
      </c>
      <c r="BG20" s="584">
        <v>3.2599999999999997E-2</v>
      </c>
      <c r="BH20" s="604">
        <v>0</v>
      </c>
      <c r="BI20" s="605"/>
      <c r="BK20" s="547"/>
    </row>
    <row r="21" spans="1:63" s="2" customFormat="1" x14ac:dyDescent="0.2">
      <c r="A21" s="22" t="s">
        <v>20</v>
      </c>
      <c r="B21" s="37" t="s">
        <v>21</v>
      </c>
      <c r="C21" s="38" t="s">
        <v>20</v>
      </c>
      <c r="D21" s="24" t="s">
        <v>21</v>
      </c>
      <c r="E21" s="39" t="s">
        <v>22</v>
      </c>
      <c r="F21" s="40" t="s">
        <v>10</v>
      </c>
      <c r="G21" s="41">
        <v>1</v>
      </c>
      <c r="H21" s="525"/>
      <c r="I21" s="555">
        <v>2924537</v>
      </c>
      <c r="J21" s="555">
        <v>474390</v>
      </c>
      <c r="K21" s="555">
        <v>0</v>
      </c>
      <c r="L21" s="555">
        <v>0</v>
      </c>
      <c r="M21" s="595">
        <v>0</v>
      </c>
      <c r="N21" s="181">
        <v>2924537</v>
      </c>
      <c r="O21" s="556">
        <v>474390</v>
      </c>
      <c r="P21" s="556">
        <v>2450147</v>
      </c>
      <c r="Q21" s="596">
        <v>158.22999999999999</v>
      </c>
      <c r="R21" s="597">
        <v>0</v>
      </c>
      <c r="S21" s="556">
        <v>0</v>
      </c>
      <c r="T21" s="181">
        <v>0</v>
      </c>
      <c r="U21" s="598">
        <v>2450147</v>
      </c>
      <c r="V21" s="599">
        <v>15484.72</v>
      </c>
      <c r="W21" s="563">
        <v>86324</v>
      </c>
      <c r="X21" s="564">
        <v>545.55999999999995</v>
      </c>
      <c r="Y21" s="565">
        <v>14939.16</v>
      </c>
      <c r="Z21" s="564">
        <v>0</v>
      </c>
      <c r="AA21" s="566">
        <v>0</v>
      </c>
      <c r="AB21" s="567">
        <v>2450147</v>
      </c>
      <c r="AC21" s="538">
        <v>15484.72</v>
      </c>
      <c r="AD21" s="600">
        <v>1.6370400000000001</v>
      </c>
      <c r="AE21" s="569">
        <v>0</v>
      </c>
      <c r="AF21" s="568">
        <v>1.6370400000000001</v>
      </c>
      <c r="AG21" s="570">
        <v>1.6207</v>
      </c>
      <c r="AH21" s="571">
        <v>1.6207</v>
      </c>
      <c r="AI21" s="572">
        <v>0.55049999999999999</v>
      </c>
      <c r="AJ21" s="573">
        <v>0.89219999999999999</v>
      </c>
      <c r="AK21" s="573">
        <v>1.6204999999999998</v>
      </c>
      <c r="AL21" s="574">
        <v>0.9426000000000001</v>
      </c>
      <c r="AM21" s="601">
        <v>0.94650000000000001</v>
      </c>
      <c r="AN21" s="602">
        <v>1.7192000000000001</v>
      </c>
      <c r="AO21" s="603">
        <v>1.6285000000000001</v>
      </c>
      <c r="AP21" s="578">
        <v>0</v>
      </c>
      <c r="AQ21" s="578">
        <v>0</v>
      </c>
      <c r="AR21" s="579">
        <v>0</v>
      </c>
      <c r="AS21" s="305">
        <v>0</v>
      </c>
      <c r="AT21" s="557">
        <v>1</v>
      </c>
      <c r="AU21" s="557">
        <v>1</v>
      </c>
      <c r="AV21" s="580">
        <v>2450147</v>
      </c>
      <c r="AW21" s="581">
        <v>0</v>
      </c>
      <c r="AX21" s="580">
        <v>0</v>
      </c>
      <c r="AY21" s="580">
        <v>2450147</v>
      </c>
      <c r="AZ21" s="229" t="s">
        <v>1231</v>
      </c>
      <c r="BA21" s="573">
        <v>1.6207</v>
      </c>
      <c r="BB21" s="305">
        <v>0</v>
      </c>
      <c r="BC21" s="582">
        <v>0</v>
      </c>
      <c r="BD21" s="583">
        <v>1.6370400000000001</v>
      </c>
      <c r="BE21" s="584">
        <v>3.27E-2</v>
      </c>
      <c r="BF21" s="585">
        <v>1.7999999999999999E-2</v>
      </c>
      <c r="BG21" s="584">
        <v>3.27E-2</v>
      </c>
      <c r="BH21" s="604">
        <v>0</v>
      </c>
      <c r="BI21" s="605"/>
      <c r="BK21" s="547"/>
    </row>
    <row r="22" spans="1:63" s="2" customFormat="1" x14ac:dyDescent="0.2">
      <c r="A22" s="311" t="s">
        <v>7</v>
      </c>
      <c r="B22" s="606" t="s">
        <v>8</v>
      </c>
      <c r="C22" s="607" t="s">
        <v>23</v>
      </c>
      <c r="D22" s="608" t="s">
        <v>996</v>
      </c>
      <c r="E22" s="185" t="s">
        <v>997</v>
      </c>
      <c r="F22" s="609" t="s">
        <v>10</v>
      </c>
      <c r="G22" s="187">
        <v>1</v>
      </c>
      <c r="H22" s="610"/>
      <c r="I22" s="611">
        <v>0</v>
      </c>
      <c r="J22" s="611">
        <v>0</v>
      </c>
      <c r="K22" s="611">
        <v>0</v>
      </c>
      <c r="L22" s="611">
        <v>0</v>
      </c>
      <c r="M22" s="612">
        <v>0</v>
      </c>
      <c r="N22" s="186">
        <v>0</v>
      </c>
      <c r="O22" s="613">
        <v>0</v>
      </c>
      <c r="P22" s="613">
        <v>0</v>
      </c>
      <c r="Q22" s="614">
        <v>0</v>
      </c>
      <c r="R22" s="615">
        <v>0</v>
      </c>
      <c r="S22" s="613">
        <v>0</v>
      </c>
      <c r="T22" s="186">
        <v>0</v>
      </c>
      <c r="U22" s="616">
        <v>0</v>
      </c>
      <c r="V22" s="617">
        <v>0</v>
      </c>
      <c r="W22" s="563">
        <v>0</v>
      </c>
      <c r="X22" s="564">
        <v>0</v>
      </c>
      <c r="Y22" s="565">
        <v>0</v>
      </c>
      <c r="Z22" s="564">
        <v>0</v>
      </c>
      <c r="AA22" s="566">
        <v>0</v>
      </c>
      <c r="AB22" s="567">
        <v>0</v>
      </c>
      <c r="AC22" s="618">
        <v>0</v>
      </c>
      <c r="AD22" s="619">
        <v>0</v>
      </c>
      <c r="AE22" s="569">
        <v>0</v>
      </c>
      <c r="AF22" s="568">
        <v>0</v>
      </c>
      <c r="AG22" s="570">
        <v>0</v>
      </c>
      <c r="AH22" s="571">
        <v>0</v>
      </c>
      <c r="AI22" s="620">
        <v>0.50470000000000004</v>
      </c>
      <c r="AJ22" s="621">
        <v>0.81769999999999998</v>
      </c>
      <c r="AK22" s="621">
        <v>0</v>
      </c>
      <c r="AL22" s="574">
        <v>0</v>
      </c>
      <c r="AM22" s="601">
        <v>0.87460000000000004</v>
      </c>
      <c r="AN22" s="602">
        <v>0</v>
      </c>
      <c r="AO22" s="603">
        <v>0</v>
      </c>
      <c r="AP22" s="578">
        <v>0</v>
      </c>
      <c r="AQ22" s="578" t="s">
        <v>1377</v>
      </c>
      <c r="AR22" s="579">
        <v>0</v>
      </c>
      <c r="AS22" s="305">
        <v>0</v>
      </c>
      <c r="AT22" s="557">
        <v>0</v>
      </c>
      <c r="AU22" s="557">
        <v>0</v>
      </c>
      <c r="AV22" s="580">
        <v>0</v>
      </c>
      <c r="AW22" s="581">
        <v>0</v>
      </c>
      <c r="AX22" s="580">
        <v>0</v>
      </c>
      <c r="AY22" s="580">
        <v>0</v>
      </c>
      <c r="AZ22" s="229" t="s">
        <v>1231</v>
      </c>
      <c r="BA22" s="573">
        <v>0</v>
      </c>
      <c r="BB22" s="305">
        <v>0</v>
      </c>
      <c r="BC22" s="582">
        <v>0</v>
      </c>
      <c r="BD22" s="583">
        <v>0</v>
      </c>
      <c r="BE22" s="584">
        <v>0</v>
      </c>
      <c r="BF22" s="585">
        <v>1.6500000000000001E-2</v>
      </c>
      <c r="BG22" s="584">
        <v>0</v>
      </c>
      <c r="BH22" s="604">
        <v>0</v>
      </c>
      <c r="BI22" s="605"/>
      <c r="BK22" s="547"/>
    </row>
    <row r="23" spans="1:63" s="2" customFormat="1" x14ac:dyDescent="0.2">
      <c r="A23" s="311" t="s">
        <v>11</v>
      </c>
      <c r="B23" s="606" t="s">
        <v>12</v>
      </c>
      <c r="C23" s="607" t="s">
        <v>23</v>
      </c>
      <c r="D23" s="608" t="s">
        <v>996</v>
      </c>
      <c r="E23" s="185" t="s">
        <v>998</v>
      </c>
      <c r="F23" s="609" t="s">
        <v>10</v>
      </c>
      <c r="G23" s="187">
        <v>1</v>
      </c>
      <c r="H23" s="610"/>
      <c r="I23" s="611">
        <v>0</v>
      </c>
      <c r="J23" s="611">
        <v>0</v>
      </c>
      <c r="K23" s="611">
        <v>0</v>
      </c>
      <c r="L23" s="611">
        <v>0</v>
      </c>
      <c r="M23" s="612">
        <v>0</v>
      </c>
      <c r="N23" s="186">
        <v>0</v>
      </c>
      <c r="O23" s="613">
        <v>0</v>
      </c>
      <c r="P23" s="613">
        <v>0</v>
      </c>
      <c r="Q23" s="614">
        <v>0</v>
      </c>
      <c r="R23" s="615">
        <v>0</v>
      </c>
      <c r="S23" s="613">
        <v>0</v>
      </c>
      <c r="T23" s="186">
        <v>0</v>
      </c>
      <c r="U23" s="616">
        <v>0</v>
      </c>
      <c r="V23" s="617">
        <v>0</v>
      </c>
      <c r="W23" s="563">
        <v>0</v>
      </c>
      <c r="X23" s="564">
        <v>0</v>
      </c>
      <c r="Y23" s="565">
        <v>0</v>
      </c>
      <c r="Z23" s="564">
        <v>0</v>
      </c>
      <c r="AA23" s="566">
        <v>0</v>
      </c>
      <c r="AB23" s="567">
        <v>0</v>
      </c>
      <c r="AC23" s="618">
        <v>0</v>
      </c>
      <c r="AD23" s="619">
        <v>0</v>
      </c>
      <c r="AE23" s="569">
        <v>0</v>
      </c>
      <c r="AF23" s="568">
        <v>0</v>
      </c>
      <c r="AG23" s="570">
        <v>0</v>
      </c>
      <c r="AH23" s="571">
        <v>0</v>
      </c>
      <c r="AI23" s="620">
        <v>0.42749999999999999</v>
      </c>
      <c r="AJ23" s="621">
        <v>0.69259999999999999</v>
      </c>
      <c r="AK23" s="621">
        <v>0</v>
      </c>
      <c r="AL23" s="574">
        <v>0</v>
      </c>
      <c r="AM23" s="601">
        <v>0.67030000000000001</v>
      </c>
      <c r="AN23" s="602">
        <v>0</v>
      </c>
      <c r="AO23" s="603">
        <v>0</v>
      </c>
      <c r="AP23" s="578">
        <v>0</v>
      </c>
      <c r="AQ23" s="578" t="s">
        <v>1377</v>
      </c>
      <c r="AR23" s="579">
        <v>0</v>
      </c>
      <c r="AS23" s="305">
        <v>0</v>
      </c>
      <c r="AT23" s="557">
        <v>0</v>
      </c>
      <c r="AU23" s="557">
        <v>0</v>
      </c>
      <c r="AV23" s="580">
        <v>0</v>
      </c>
      <c r="AW23" s="581">
        <v>0</v>
      </c>
      <c r="AX23" s="580">
        <v>0</v>
      </c>
      <c r="AY23" s="580">
        <v>0</v>
      </c>
      <c r="AZ23" s="229" t="s">
        <v>1231</v>
      </c>
      <c r="BA23" s="573">
        <v>0</v>
      </c>
      <c r="BB23" s="305">
        <v>0</v>
      </c>
      <c r="BC23" s="582">
        <v>0</v>
      </c>
      <c r="BD23" s="583">
        <v>0</v>
      </c>
      <c r="BE23" s="584">
        <v>0</v>
      </c>
      <c r="BF23" s="585">
        <v>1.4E-2</v>
      </c>
      <c r="BG23" s="584">
        <v>0</v>
      </c>
      <c r="BH23" s="604">
        <v>0</v>
      </c>
      <c r="BI23" s="605"/>
      <c r="BK23" s="547"/>
    </row>
    <row r="24" spans="1:63" s="2" customFormat="1" x14ac:dyDescent="0.2">
      <c r="A24" s="311" t="s">
        <v>14</v>
      </c>
      <c r="B24" s="606" t="s">
        <v>15</v>
      </c>
      <c r="C24" s="607" t="s">
        <v>23</v>
      </c>
      <c r="D24" s="608" t="s">
        <v>996</v>
      </c>
      <c r="E24" s="185" t="s">
        <v>999</v>
      </c>
      <c r="F24" s="609" t="s">
        <v>10</v>
      </c>
      <c r="G24" s="187">
        <v>1</v>
      </c>
      <c r="H24" s="610"/>
      <c r="I24" s="611">
        <v>0</v>
      </c>
      <c r="J24" s="611">
        <v>0</v>
      </c>
      <c r="K24" s="611">
        <v>0</v>
      </c>
      <c r="L24" s="611">
        <v>0</v>
      </c>
      <c r="M24" s="612">
        <v>0</v>
      </c>
      <c r="N24" s="186">
        <v>0</v>
      </c>
      <c r="O24" s="613">
        <v>0</v>
      </c>
      <c r="P24" s="613">
        <v>0</v>
      </c>
      <c r="Q24" s="614">
        <v>0</v>
      </c>
      <c r="R24" s="615">
        <v>0</v>
      </c>
      <c r="S24" s="613">
        <v>0</v>
      </c>
      <c r="T24" s="186">
        <v>0</v>
      </c>
      <c r="U24" s="616">
        <v>0</v>
      </c>
      <c r="V24" s="617">
        <v>0</v>
      </c>
      <c r="W24" s="563">
        <v>0</v>
      </c>
      <c r="X24" s="564">
        <v>0</v>
      </c>
      <c r="Y24" s="565">
        <v>0</v>
      </c>
      <c r="Z24" s="564">
        <v>0</v>
      </c>
      <c r="AA24" s="566">
        <v>0</v>
      </c>
      <c r="AB24" s="567">
        <v>0</v>
      </c>
      <c r="AC24" s="618">
        <v>0</v>
      </c>
      <c r="AD24" s="619">
        <v>0</v>
      </c>
      <c r="AE24" s="569">
        <v>0</v>
      </c>
      <c r="AF24" s="568">
        <v>0</v>
      </c>
      <c r="AG24" s="570">
        <v>0</v>
      </c>
      <c r="AH24" s="571">
        <v>0</v>
      </c>
      <c r="AI24" s="620">
        <v>0.51580000000000004</v>
      </c>
      <c r="AJ24" s="621">
        <v>0.8357</v>
      </c>
      <c r="AK24" s="621">
        <v>0</v>
      </c>
      <c r="AL24" s="574">
        <v>0</v>
      </c>
      <c r="AM24" s="601">
        <v>0.97589999999999999</v>
      </c>
      <c r="AN24" s="602">
        <v>0</v>
      </c>
      <c r="AO24" s="603">
        <v>0</v>
      </c>
      <c r="AP24" s="578">
        <v>0</v>
      </c>
      <c r="AQ24" s="578" t="s">
        <v>1377</v>
      </c>
      <c r="AR24" s="579">
        <v>0</v>
      </c>
      <c r="AS24" s="305">
        <v>0</v>
      </c>
      <c r="AT24" s="557">
        <v>0</v>
      </c>
      <c r="AU24" s="557">
        <v>0</v>
      </c>
      <c r="AV24" s="580">
        <v>0</v>
      </c>
      <c r="AW24" s="581">
        <v>0</v>
      </c>
      <c r="AX24" s="580">
        <v>0</v>
      </c>
      <c r="AY24" s="580">
        <v>0</v>
      </c>
      <c r="AZ24" s="229" t="s">
        <v>1231</v>
      </c>
      <c r="BA24" s="573">
        <v>0</v>
      </c>
      <c r="BB24" s="305">
        <v>0</v>
      </c>
      <c r="BC24" s="582">
        <v>0</v>
      </c>
      <c r="BD24" s="583">
        <v>0</v>
      </c>
      <c r="BE24" s="584">
        <v>0</v>
      </c>
      <c r="BF24" s="585">
        <v>1.6899999999999998E-2</v>
      </c>
      <c r="BG24" s="584">
        <v>0</v>
      </c>
      <c r="BH24" s="604">
        <v>0</v>
      </c>
      <c r="BI24" s="605"/>
      <c r="BK24" s="547"/>
    </row>
    <row r="25" spans="1:63" s="2" customFormat="1" x14ac:dyDescent="0.2">
      <c r="A25" s="311" t="s">
        <v>17</v>
      </c>
      <c r="B25" s="606" t="s">
        <v>18</v>
      </c>
      <c r="C25" s="607" t="s">
        <v>23</v>
      </c>
      <c r="D25" s="608" t="s">
        <v>996</v>
      </c>
      <c r="E25" s="185" t="s">
        <v>1000</v>
      </c>
      <c r="F25" s="609" t="s">
        <v>10</v>
      </c>
      <c r="G25" s="187">
        <v>1</v>
      </c>
      <c r="H25" s="610"/>
      <c r="I25" s="611">
        <v>0</v>
      </c>
      <c r="J25" s="611">
        <v>0</v>
      </c>
      <c r="K25" s="611">
        <v>0</v>
      </c>
      <c r="L25" s="611">
        <v>0</v>
      </c>
      <c r="M25" s="612">
        <v>0</v>
      </c>
      <c r="N25" s="186">
        <v>0</v>
      </c>
      <c r="O25" s="613">
        <v>0</v>
      </c>
      <c r="P25" s="613">
        <v>0</v>
      </c>
      <c r="Q25" s="614">
        <v>0</v>
      </c>
      <c r="R25" s="615">
        <v>0</v>
      </c>
      <c r="S25" s="613">
        <v>0</v>
      </c>
      <c r="T25" s="186">
        <v>0</v>
      </c>
      <c r="U25" s="616">
        <v>0</v>
      </c>
      <c r="V25" s="617">
        <v>0</v>
      </c>
      <c r="W25" s="563">
        <v>0</v>
      </c>
      <c r="X25" s="564">
        <v>0</v>
      </c>
      <c r="Y25" s="565">
        <v>0</v>
      </c>
      <c r="Z25" s="564">
        <v>0</v>
      </c>
      <c r="AA25" s="566">
        <v>0</v>
      </c>
      <c r="AB25" s="567">
        <v>0</v>
      </c>
      <c r="AC25" s="618">
        <v>0</v>
      </c>
      <c r="AD25" s="619">
        <v>0</v>
      </c>
      <c r="AE25" s="569">
        <v>0</v>
      </c>
      <c r="AF25" s="568">
        <v>0</v>
      </c>
      <c r="AG25" s="570">
        <v>0</v>
      </c>
      <c r="AH25" s="571">
        <v>0</v>
      </c>
      <c r="AI25" s="620">
        <v>0.58140000000000003</v>
      </c>
      <c r="AJ25" s="621">
        <v>0.94199999999999995</v>
      </c>
      <c r="AK25" s="621">
        <v>0</v>
      </c>
      <c r="AL25" s="574">
        <v>0</v>
      </c>
      <c r="AM25" s="601">
        <v>0.93340000000000001</v>
      </c>
      <c r="AN25" s="602">
        <v>0</v>
      </c>
      <c r="AO25" s="603">
        <v>0</v>
      </c>
      <c r="AP25" s="578">
        <v>0</v>
      </c>
      <c r="AQ25" s="578" t="s">
        <v>1377</v>
      </c>
      <c r="AR25" s="579">
        <v>0</v>
      </c>
      <c r="AS25" s="305">
        <v>0</v>
      </c>
      <c r="AT25" s="557">
        <v>0</v>
      </c>
      <c r="AU25" s="557">
        <v>0</v>
      </c>
      <c r="AV25" s="580">
        <v>0</v>
      </c>
      <c r="AW25" s="581">
        <v>0</v>
      </c>
      <c r="AX25" s="580">
        <v>0</v>
      </c>
      <c r="AY25" s="580">
        <v>0</v>
      </c>
      <c r="AZ25" s="229" t="s">
        <v>1231</v>
      </c>
      <c r="BA25" s="573">
        <v>0</v>
      </c>
      <c r="BB25" s="305">
        <v>0</v>
      </c>
      <c r="BC25" s="582">
        <v>0</v>
      </c>
      <c r="BD25" s="583">
        <v>0</v>
      </c>
      <c r="BE25" s="584">
        <v>0</v>
      </c>
      <c r="BF25" s="585">
        <v>1.9E-2</v>
      </c>
      <c r="BG25" s="584">
        <v>0</v>
      </c>
      <c r="BH25" s="604">
        <v>0</v>
      </c>
      <c r="BI25" s="605"/>
      <c r="BK25" s="547"/>
    </row>
    <row r="26" spans="1:63" s="2" customFormat="1" x14ac:dyDescent="0.2">
      <c r="A26" s="311" t="s">
        <v>20</v>
      </c>
      <c r="B26" s="606" t="s">
        <v>21</v>
      </c>
      <c r="C26" s="607" t="s">
        <v>23</v>
      </c>
      <c r="D26" s="608" t="s">
        <v>996</v>
      </c>
      <c r="E26" s="185" t="s">
        <v>1001</v>
      </c>
      <c r="F26" s="609" t="s">
        <v>10</v>
      </c>
      <c r="G26" s="187">
        <v>1</v>
      </c>
      <c r="H26" s="610"/>
      <c r="I26" s="611">
        <v>0</v>
      </c>
      <c r="J26" s="611">
        <v>0</v>
      </c>
      <c r="K26" s="611">
        <v>0</v>
      </c>
      <c r="L26" s="611">
        <v>0</v>
      </c>
      <c r="M26" s="612">
        <v>0</v>
      </c>
      <c r="N26" s="186">
        <v>0</v>
      </c>
      <c r="O26" s="613">
        <v>0</v>
      </c>
      <c r="P26" s="613">
        <v>0</v>
      </c>
      <c r="Q26" s="614">
        <v>0</v>
      </c>
      <c r="R26" s="615">
        <v>0</v>
      </c>
      <c r="S26" s="613">
        <v>0</v>
      </c>
      <c r="T26" s="186">
        <v>0</v>
      </c>
      <c r="U26" s="616">
        <v>0</v>
      </c>
      <c r="V26" s="617">
        <v>0</v>
      </c>
      <c r="W26" s="563">
        <v>0</v>
      </c>
      <c r="X26" s="564">
        <v>0</v>
      </c>
      <c r="Y26" s="565">
        <v>0</v>
      </c>
      <c r="Z26" s="564">
        <v>0</v>
      </c>
      <c r="AA26" s="566">
        <v>0</v>
      </c>
      <c r="AB26" s="567">
        <v>0</v>
      </c>
      <c r="AC26" s="618">
        <v>0</v>
      </c>
      <c r="AD26" s="619">
        <v>0</v>
      </c>
      <c r="AE26" s="569">
        <v>0</v>
      </c>
      <c r="AF26" s="568">
        <v>0</v>
      </c>
      <c r="AG26" s="570">
        <v>0</v>
      </c>
      <c r="AH26" s="571">
        <v>0</v>
      </c>
      <c r="AI26" s="620">
        <v>0.44950000000000001</v>
      </c>
      <c r="AJ26" s="621">
        <v>0.72829999999999995</v>
      </c>
      <c r="AK26" s="621">
        <v>0</v>
      </c>
      <c r="AL26" s="574">
        <v>0</v>
      </c>
      <c r="AM26" s="601">
        <v>0.77270000000000005</v>
      </c>
      <c r="AN26" s="602">
        <v>0</v>
      </c>
      <c r="AO26" s="603">
        <v>0</v>
      </c>
      <c r="AP26" s="578">
        <v>0</v>
      </c>
      <c r="AQ26" s="578" t="s">
        <v>1377</v>
      </c>
      <c r="AR26" s="579">
        <v>0</v>
      </c>
      <c r="AS26" s="305">
        <v>0</v>
      </c>
      <c r="AT26" s="557">
        <v>0</v>
      </c>
      <c r="AU26" s="557">
        <v>0</v>
      </c>
      <c r="AV26" s="580">
        <v>0</v>
      </c>
      <c r="AW26" s="581">
        <v>0</v>
      </c>
      <c r="AX26" s="580">
        <v>0</v>
      </c>
      <c r="AY26" s="580">
        <v>0</v>
      </c>
      <c r="AZ26" s="229" t="s">
        <v>1231</v>
      </c>
      <c r="BA26" s="573">
        <v>0</v>
      </c>
      <c r="BB26" s="305">
        <v>0</v>
      </c>
      <c r="BC26" s="582">
        <v>0</v>
      </c>
      <c r="BD26" s="583">
        <v>0</v>
      </c>
      <c r="BE26" s="584">
        <v>0</v>
      </c>
      <c r="BF26" s="585">
        <v>1.47E-2</v>
      </c>
      <c r="BG26" s="584">
        <v>0</v>
      </c>
      <c r="BH26" s="604">
        <v>0</v>
      </c>
      <c r="BI26" s="605"/>
      <c r="BK26" s="547"/>
    </row>
    <row r="27" spans="1:63" s="2" customFormat="1" x14ac:dyDescent="0.2">
      <c r="A27" s="42" t="s">
        <v>23</v>
      </c>
      <c r="B27" s="43" t="s">
        <v>24</v>
      </c>
      <c r="C27" s="44" t="s">
        <v>23</v>
      </c>
      <c r="D27" s="45" t="s">
        <v>24</v>
      </c>
      <c r="E27" s="46" t="s">
        <v>25</v>
      </c>
      <c r="F27" s="47" t="s">
        <v>10</v>
      </c>
      <c r="G27" s="48">
        <v>1</v>
      </c>
      <c r="H27" s="610"/>
      <c r="I27" s="622">
        <v>13947738</v>
      </c>
      <c r="J27" s="622">
        <v>1634527</v>
      </c>
      <c r="K27" s="622">
        <v>0</v>
      </c>
      <c r="L27" s="622">
        <v>0</v>
      </c>
      <c r="M27" s="190">
        <v>0</v>
      </c>
      <c r="N27" s="623">
        <v>13947738</v>
      </c>
      <c r="O27" s="624">
        <v>1634527</v>
      </c>
      <c r="P27" s="624">
        <v>12313211</v>
      </c>
      <c r="Q27" s="625">
        <v>795.40999999999985</v>
      </c>
      <c r="R27" s="626">
        <v>34.06</v>
      </c>
      <c r="S27" s="624">
        <v>280280</v>
      </c>
      <c r="T27" s="623">
        <v>0</v>
      </c>
      <c r="U27" s="627">
        <v>12313211</v>
      </c>
      <c r="V27" s="628">
        <v>15480.33</v>
      </c>
      <c r="W27" s="563">
        <v>53231</v>
      </c>
      <c r="X27" s="564">
        <v>66.92</v>
      </c>
      <c r="Y27" s="565">
        <v>15413.41</v>
      </c>
      <c r="Z27" s="564">
        <v>0</v>
      </c>
      <c r="AA27" s="566">
        <v>0</v>
      </c>
      <c r="AB27" s="567">
        <v>12313211</v>
      </c>
      <c r="AC27" s="538">
        <v>15480.33</v>
      </c>
      <c r="AD27" s="629">
        <v>1.6365700000000001</v>
      </c>
      <c r="AE27" s="569">
        <v>0</v>
      </c>
      <c r="AF27" s="568">
        <v>1.6365700000000001</v>
      </c>
      <c r="AG27" s="570">
        <v>1.6202000000000001</v>
      </c>
      <c r="AH27" s="571">
        <v>1.6202000000000001</v>
      </c>
      <c r="AI27" s="630">
        <v>0</v>
      </c>
      <c r="AJ27" s="631">
        <v>0</v>
      </c>
      <c r="AK27" s="631">
        <v>0</v>
      </c>
      <c r="AL27" s="574">
        <v>0</v>
      </c>
      <c r="AM27" s="601">
        <v>0</v>
      </c>
      <c r="AN27" s="602">
        <v>0</v>
      </c>
      <c r="AO27" s="603">
        <v>0</v>
      </c>
      <c r="AP27" s="578">
        <v>0</v>
      </c>
      <c r="AQ27" s="578" t="s">
        <v>1377</v>
      </c>
      <c r="AR27" s="579">
        <v>0</v>
      </c>
      <c r="AS27" s="305">
        <v>0</v>
      </c>
      <c r="AT27" s="557">
        <v>0</v>
      </c>
      <c r="AU27" s="557">
        <v>0</v>
      </c>
      <c r="AV27" s="580">
        <v>12313211</v>
      </c>
      <c r="AW27" s="581">
        <v>34.06</v>
      </c>
      <c r="AX27" s="580">
        <v>280280</v>
      </c>
      <c r="AY27" s="580">
        <v>12032931</v>
      </c>
      <c r="AZ27" s="229" t="s">
        <v>1231</v>
      </c>
      <c r="BA27" s="573">
        <v>1.6202000000000001</v>
      </c>
      <c r="BB27" s="305">
        <v>0</v>
      </c>
      <c r="BC27" s="582">
        <v>0</v>
      </c>
      <c r="BD27" s="583">
        <v>1.6365700000000001</v>
      </c>
      <c r="BE27" s="584">
        <v>3.27E-2</v>
      </c>
      <c r="BF27" s="585">
        <v>0</v>
      </c>
      <c r="BG27" s="584">
        <v>0</v>
      </c>
      <c r="BH27" s="604">
        <v>0</v>
      </c>
      <c r="BI27" s="605"/>
      <c r="BK27" s="547"/>
    </row>
    <row r="28" spans="1:63" s="2" customFormat="1" x14ac:dyDescent="0.2">
      <c r="A28" s="22" t="s">
        <v>26</v>
      </c>
      <c r="B28" s="37" t="s">
        <v>10</v>
      </c>
      <c r="C28" s="38" t="s">
        <v>26</v>
      </c>
      <c r="D28" s="24" t="s">
        <v>10</v>
      </c>
      <c r="E28" s="39" t="s">
        <v>27</v>
      </c>
      <c r="F28" s="40" t="s">
        <v>10</v>
      </c>
      <c r="G28" s="41">
        <v>2</v>
      </c>
      <c r="H28" s="525"/>
      <c r="I28" s="555">
        <v>1543138</v>
      </c>
      <c r="J28" s="555">
        <v>364867</v>
      </c>
      <c r="K28" s="555">
        <v>0</v>
      </c>
      <c r="L28" s="555">
        <v>0</v>
      </c>
      <c r="M28" s="595">
        <v>0</v>
      </c>
      <c r="N28" s="181">
        <v>1543138</v>
      </c>
      <c r="O28" s="556">
        <v>364867</v>
      </c>
      <c r="P28" s="556">
        <v>1178271</v>
      </c>
      <c r="Q28" s="596">
        <v>76.989999999999995</v>
      </c>
      <c r="R28" s="597">
        <v>0</v>
      </c>
      <c r="S28" s="556">
        <v>0</v>
      </c>
      <c r="T28" s="181">
        <v>0</v>
      </c>
      <c r="U28" s="598">
        <v>1178271</v>
      </c>
      <c r="V28" s="599">
        <v>15304.21</v>
      </c>
      <c r="W28" s="563">
        <v>0</v>
      </c>
      <c r="X28" s="564">
        <v>0</v>
      </c>
      <c r="Y28" s="565">
        <v>15304.21</v>
      </c>
      <c r="Z28" s="564">
        <v>0</v>
      </c>
      <c r="AA28" s="566">
        <v>0</v>
      </c>
      <c r="AB28" s="567">
        <v>1178271</v>
      </c>
      <c r="AC28" s="538">
        <v>15304.21</v>
      </c>
      <c r="AD28" s="600">
        <v>1.61795</v>
      </c>
      <c r="AE28" s="569">
        <v>0</v>
      </c>
      <c r="AF28" s="568">
        <v>1.61795</v>
      </c>
      <c r="AG28" s="570">
        <v>1.6017999999999999</v>
      </c>
      <c r="AH28" s="571">
        <v>1.6017999999999999</v>
      </c>
      <c r="AI28" s="572">
        <v>0.38629999999999998</v>
      </c>
      <c r="AJ28" s="573">
        <v>0.61880000000000002</v>
      </c>
      <c r="AK28" s="573">
        <v>1.6798</v>
      </c>
      <c r="AL28" s="574">
        <v>1.1009</v>
      </c>
      <c r="AM28" s="601">
        <v>0.56210000000000004</v>
      </c>
      <c r="AN28" s="602">
        <v>1.5259</v>
      </c>
      <c r="AO28" s="603">
        <v>1.3943000000000001</v>
      </c>
      <c r="AP28" s="578">
        <v>0</v>
      </c>
      <c r="AQ28" s="578">
        <v>0</v>
      </c>
      <c r="AR28" s="579">
        <v>0</v>
      </c>
      <c r="AS28" s="305">
        <v>0</v>
      </c>
      <c r="AT28" s="557">
        <v>1</v>
      </c>
      <c r="AU28" s="557">
        <v>1</v>
      </c>
      <c r="AV28" s="580">
        <v>1178271</v>
      </c>
      <c r="AW28" s="581">
        <v>0</v>
      </c>
      <c r="AX28" s="580">
        <v>0</v>
      </c>
      <c r="AY28" s="580">
        <v>1178271</v>
      </c>
      <c r="AZ28" s="229" t="s">
        <v>1231</v>
      </c>
      <c r="BA28" s="573">
        <v>1.6017999999999999</v>
      </c>
      <c r="BB28" s="305">
        <v>0</v>
      </c>
      <c r="BC28" s="582">
        <v>0</v>
      </c>
      <c r="BD28" s="583">
        <v>1.61795</v>
      </c>
      <c r="BE28" s="584">
        <v>3.2399999999999998E-2</v>
      </c>
      <c r="BF28" s="585">
        <v>1.2500000000000001E-2</v>
      </c>
      <c r="BG28" s="584">
        <v>3.39E-2</v>
      </c>
      <c r="BH28" s="604">
        <v>0</v>
      </c>
      <c r="BI28" s="605"/>
      <c r="BK28" s="547"/>
    </row>
    <row r="29" spans="1:63" s="2" customFormat="1" x14ac:dyDescent="0.2">
      <c r="A29" s="22" t="s">
        <v>28</v>
      </c>
      <c r="B29" s="37" t="s">
        <v>29</v>
      </c>
      <c r="C29" s="38" t="s">
        <v>28</v>
      </c>
      <c r="D29" s="24" t="s">
        <v>29</v>
      </c>
      <c r="E29" s="39" t="s">
        <v>30</v>
      </c>
      <c r="F29" s="40" t="s">
        <v>10</v>
      </c>
      <c r="G29" s="41">
        <v>2</v>
      </c>
      <c r="H29" s="525"/>
      <c r="I29" s="555">
        <v>3662317</v>
      </c>
      <c r="J29" s="555">
        <v>647201</v>
      </c>
      <c r="K29" s="555">
        <v>0</v>
      </c>
      <c r="L29" s="555">
        <v>0</v>
      </c>
      <c r="M29" s="595">
        <v>0</v>
      </c>
      <c r="N29" s="181">
        <v>3662317</v>
      </c>
      <c r="O29" s="556">
        <v>647201</v>
      </c>
      <c r="P29" s="556">
        <v>3015116</v>
      </c>
      <c r="Q29" s="596">
        <v>194.11</v>
      </c>
      <c r="R29" s="597">
        <v>0</v>
      </c>
      <c r="S29" s="556">
        <v>0</v>
      </c>
      <c r="T29" s="181">
        <v>0</v>
      </c>
      <c r="U29" s="598">
        <v>3015116</v>
      </c>
      <c r="V29" s="599">
        <v>15533.03</v>
      </c>
      <c r="W29" s="563">
        <v>0</v>
      </c>
      <c r="X29" s="564">
        <v>0</v>
      </c>
      <c r="Y29" s="565">
        <v>15533.03</v>
      </c>
      <c r="Z29" s="564">
        <v>0</v>
      </c>
      <c r="AA29" s="566">
        <v>0</v>
      </c>
      <c r="AB29" s="567">
        <v>3015116</v>
      </c>
      <c r="AC29" s="538">
        <v>15533.03</v>
      </c>
      <c r="AD29" s="600">
        <v>1.6421399999999999</v>
      </c>
      <c r="AE29" s="569">
        <v>0</v>
      </c>
      <c r="AF29" s="568">
        <v>1.6421399999999999</v>
      </c>
      <c r="AG29" s="570">
        <v>1.6256999999999999</v>
      </c>
      <c r="AH29" s="571">
        <v>1.6256999999999999</v>
      </c>
      <c r="AI29" s="572">
        <v>0.50639999999999996</v>
      </c>
      <c r="AJ29" s="573">
        <v>0.82330000000000003</v>
      </c>
      <c r="AK29" s="573">
        <v>1.6767000000000001</v>
      </c>
      <c r="AL29" s="574">
        <v>1.0270000000000001</v>
      </c>
      <c r="AM29" s="601">
        <v>0.80169999999999997</v>
      </c>
      <c r="AN29" s="602">
        <v>1.6326999999999998</v>
      </c>
      <c r="AO29" s="603">
        <v>1.4945999999999999</v>
      </c>
      <c r="AP29" s="578">
        <v>0</v>
      </c>
      <c r="AQ29" s="578">
        <v>0</v>
      </c>
      <c r="AR29" s="579">
        <v>0</v>
      </c>
      <c r="AS29" s="305">
        <v>0</v>
      </c>
      <c r="AT29" s="557">
        <v>1</v>
      </c>
      <c r="AU29" s="557">
        <v>1</v>
      </c>
      <c r="AV29" s="580">
        <v>3015116</v>
      </c>
      <c r="AW29" s="581">
        <v>0</v>
      </c>
      <c r="AX29" s="580">
        <v>0</v>
      </c>
      <c r="AY29" s="580">
        <v>3015116</v>
      </c>
      <c r="AZ29" s="229" t="s">
        <v>1231</v>
      </c>
      <c r="BA29" s="573">
        <v>1.6256999999999999</v>
      </c>
      <c r="BB29" s="305">
        <v>0</v>
      </c>
      <c r="BC29" s="582">
        <v>0</v>
      </c>
      <c r="BD29" s="583">
        <v>1.6421399999999999</v>
      </c>
      <c r="BE29" s="584">
        <v>3.2800000000000003E-2</v>
      </c>
      <c r="BF29" s="585">
        <v>1.66E-2</v>
      </c>
      <c r="BG29" s="584">
        <v>3.3799999999999997E-2</v>
      </c>
      <c r="BH29" s="604">
        <v>0</v>
      </c>
      <c r="BI29" s="605"/>
      <c r="BK29" s="547"/>
    </row>
    <row r="30" spans="1:63" s="2" customFormat="1" x14ac:dyDescent="0.2">
      <c r="A30" s="22" t="s">
        <v>31</v>
      </c>
      <c r="B30" s="37" t="s">
        <v>32</v>
      </c>
      <c r="C30" s="38" t="s">
        <v>31</v>
      </c>
      <c r="D30" s="24" t="s">
        <v>32</v>
      </c>
      <c r="E30" s="39" t="s">
        <v>33</v>
      </c>
      <c r="F30" s="40" t="s">
        <v>10</v>
      </c>
      <c r="G30" s="41">
        <v>2</v>
      </c>
      <c r="H30" s="287">
        <v>0</v>
      </c>
      <c r="I30" s="555">
        <v>0</v>
      </c>
      <c r="J30" s="555">
        <v>0</v>
      </c>
      <c r="K30" s="555">
        <v>0</v>
      </c>
      <c r="L30" s="555">
        <v>0</v>
      </c>
      <c r="M30" s="595">
        <v>0</v>
      </c>
      <c r="N30" s="181">
        <v>0</v>
      </c>
      <c r="O30" s="556">
        <v>0</v>
      </c>
      <c r="P30" s="556">
        <v>0</v>
      </c>
      <c r="Q30" s="596">
        <v>0</v>
      </c>
      <c r="R30" s="597">
        <v>0</v>
      </c>
      <c r="S30" s="556">
        <v>0</v>
      </c>
      <c r="T30" s="181">
        <v>0</v>
      </c>
      <c r="U30" s="598">
        <v>0</v>
      </c>
      <c r="V30" s="599">
        <v>0</v>
      </c>
      <c r="W30" s="563">
        <v>0</v>
      </c>
      <c r="X30" s="564">
        <v>0</v>
      </c>
      <c r="Y30" s="565">
        <v>0</v>
      </c>
      <c r="Z30" s="564">
        <v>0</v>
      </c>
      <c r="AA30" s="566">
        <v>0</v>
      </c>
      <c r="AB30" s="567">
        <v>0</v>
      </c>
      <c r="AC30" s="538">
        <v>0</v>
      </c>
      <c r="AD30" s="600">
        <v>0</v>
      </c>
      <c r="AE30" s="569">
        <v>0</v>
      </c>
      <c r="AF30" s="568">
        <v>0</v>
      </c>
      <c r="AG30" s="570">
        <v>0</v>
      </c>
      <c r="AH30" s="571">
        <v>0</v>
      </c>
      <c r="AI30" s="572">
        <v>0</v>
      </c>
      <c r="AJ30" s="573">
        <v>0</v>
      </c>
      <c r="AK30" s="573">
        <v>1.5883</v>
      </c>
      <c r="AL30" s="574">
        <v>1.0234999999999999</v>
      </c>
      <c r="AM30" s="601">
        <v>0</v>
      </c>
      <c r="AN30" s="602">
        <v>1.5518000000000001</v>
      </c>
      <c r="AO30" s="603">
        <v>1.4998</v>
      </c>
      <c r="AP30" s="578">
        <v>0</v>
      </c>
      <c r="AQ30" s="578">
        <v>0</v>
      </c>
      <c r="AR30" s="579">
        <v>0</v>
      </c>
      <c r="AS30" s="305">
        <v>0</v>
      </c>
      <c r="AT30" s="557">
        <v>1</v>
      </c>
      <c r="AU30" s="557">
        <v>1</v>
      </c>
      <c r="AV30" s="580">
        <v>0</v>
      </c>
      <c r="AW30" s="581">
        <v>0</v>
      </c>
      <c r="AX30" s="580">
        <v>0</v>
      </c>
      <c r="AY30" s="580">
        <v>0</v>
      </c>
      <c r="AZ30" s="229" t="s">
        <v>1231</v>
      </c>
      <c r="BA30" s="573">
        <v>0</v>
      </c>
      <c r="BB30" s="305">
        <v>0</v>
      </c>
      <c r="BC30" s="582">
        <v>0</v>
      </c>
      <c r="BD30" s="583">
        <v>0</v>
      </c>
      <c r="BE30" s="584">
        <v>0</v>
      </c>
      <c r="BF30" s="585">
        <v>0</v>
      </c>
      <c r="BG30" s="584">
        <v>3.2000000000000001E-2</v>
      </c>
      <c r="BH30" s="604">
        <v>1</v>
      </c>
      <c r="BI30" s="605"/>
      <c r="BK30" s="547"/>
    </row>
    <row r="31" spans="1:63" s="2" customFormat="1" x14ac:dyDescent="0.2">
      <c r="A31" s="22" t="s">
        <v>34</v>
      </c>
      <c r="B31" s="37" t="s">
        <v>35</v>
      </c>
      <c r="C31" s="38" t="s">
        <v>34</v>
      </c>
      <c r="D31" s="24" t="s">
        <v>1362</v>
      </c>
      <c r="E31" s="39" t="s">
        <v>36</v>
      </c>
      <c r="F31" s="40" t="s">
        <v>10</v>
      </c>
      <c r="G31" s="41">
        <v>2</v>
      </c>
      <c r="H31" s="287">
        <v>0</v>
      </c>
      <c r="I31" s="555">
        <v>0</v>
      </c>
      <c r="J31" s="555">
        <v>0</v>
      </c>
      <c r="K31" s="555">
        <v>0</v>
      </c>
      <c r="L31" s="555">
        <v>0</v>
      </c>
      <c r="M31" s="595">
        <v>0</v>
      </c>
      <c r="N31" s="181">
        <v>0</v>
      </c>
      <c r="O31" s="556">
        <v>0</v>
      </c>
      <c r="P31" s="556">
        <v>0</v>
      </c>
      <c r="Q31" s="596">
        <v>0</v>
      </c>
      <c r="R31" s="597">
        <v>0</v>
      </c>
      <c r="S31" s="556">
        <v>0</v>
      </c>
      <c r="T31" s="181">
        <v>0</v>
      </c>
      <c r="U31" s="598">
        <v>0</v>
      </c>
      <c r="V31" s="599">
        <v>0</v>
      </c>
      <c r="W31" s="563">
        <v>0</v>
      </c>
      <c r="X31" s="564">
        <v>0</v>
      </c>
      <c r="Y31" s="565">
        <v>0</v>
      </c>
      <c r="Z31" s="564">
        <v>0</v>
      </c>
      <c r="AA31" s="566">
        <v>0</v>
      </c>
      <c r="AB31" s="567">
        <v>0</v>
      </c>
      <c r="AC31" s="538">
        <v>0</v>
      </c>
      <c r="AD31" s="600">
        <v>0</v>
      </c>
      <c r="AE31" s="569">
        <v>0</v>
      </c>
      <c r="AF31" s="632">
        <v>0</v>
      </c>
      <c r="AG31" s="570">
        <v>0</v>
      </c>
      <c r="AH31" s="571">
        <v>0</v>
      </c>
      <c r="AI31" s="572">
        <v>0</v>
      </c>
      <c r="AJ31" s="573">
        <v>0</v>
      </c>
      <c r="AK31" s="573">
        <v>1.5752000000000002</v>
      </c>
      <c r="AL31" s="574">
        <v>1.0443</v>
      </c>
      <c r="AM31" s="601">
        <v>0</v>
      </c>
      <c r="AN31" s="602">
        <v>1.5084</v>
      </c>
      <c r="AO31" s="603">
        <v>1.4699</v>
      </c>
      <c r="AP31" s="578">
        <v>0</v>
      </c>
      <c r="AQ31" s="578">
        <v>0</v>
      </c>
      <c r="AR31" s="579">
        <v>0</v>
      </c>
      <c r="AS31" s="305">
        <v>0</v>
      </c>
      <c r="AT31" s="557">
        <v>1</v>
      </c>
      <c r="AU31" s="557">
        <v>1</v>
      </c>
      <c r="AV31" s="580">
        <v>0</v>
      </c>
      <c r="AW31" s="581">
        <v>0</v>
      </c>
      <c r="AX31" s="580">
        <v>0</v>
      </c>
      <c r="AY31" s="580">
        <v>0</v>
      </c>
      <c r="AZ31" s="229" t="s">
        <v>1231</v>
      </c>
      <c r="BA31" s="573">
        <v>0</v>
      </c>
      <c r="BB31" s="305">
        <v>0</v>
      </c>
      <c r="BC31" s="582">
        <v>0</v>
      </c>
      <c r="BD31" s="583">
        <v>0</v>
      </c>
      <c r="BE31" s="584">
        <v>0</v>
      </c>
      <c r="BF31" s="585">
        <v>0</v>
      </c>
      <c r="BG31" s="584">
        <v>3.1800000000000002E-2</v>
      </c>
      <c r="BH31" s="604">
        <v>1</v>
      </c>
      <c r="BI31" s="605"/>
      <c r="BK31" s="547"/>
    </row>
    <row r="32" spans="1:63" s="2" customFormat="1" x14ac:dyDescent="0.2">
      <c r="A32" s="22" t="s">
        <v>37</v>
      </c>
      <c r="B32" s="37" t="s">
        <v>38</v>
      </c>
      <c r="C32" s="38" t="s">
        <v>37</v>
      </c>
      <c r="D32" s="24" t="s">
        <v>38</v>
      </c>
      <c r="E32" s="39" t="s">
        <v>39</v>
      </c>
      <c r="F32" s="40" t="s">
        <v>10</v>
      </c>
      <c r="G32" s="41">
        <v>2</v>
      </c>
      <c r="H32" s="287">
        <v>0</v>
      </c>
      <c r="I32" s="555">
        <v>0</v>
      </c>
      <c r="J32" s="555">
        <v>0</v>
      </c>
      <c r="K32" s="555">
        <v>0</v>
      </c>
      <c r="L32" s="555">
        <v>0</v>
      </c>
      <c r="M32" s="595">
        <v>0</v>
      </c>
      <c r="N32" s="181">
        <v>0</v>
      </c>
      <c r="O32" s="556">
        <v>0</v>
      </c>
      <c r="P32" s="556">
        <v>0</v>
      </c>
      <c r="Q32" s="596">
        <v>0</v>
      </c>
      <c r="R32" s="597">
        <v>0</v>
      </c>
      <c r="S32" s="556">
        <v>0</v>
      </c>
      <c r="T32" s="181">
        <v>0</v>
      </c>
      <c r="U32" s="598">
        <v>0</v>
      </c>
      <c r="V32" s="599">
        <v>0</v>
      </c>
      <c r="W32" s="563">
        <v>0</v>
      </c>
      <c r="X32" s="564">
        <v>0</v>
      </c>
      <c r="Y32" s="565">
        <v>0</v>
      </c>
      <c r="Z32" s="564">
        <v>0</v>
      </c>
      <c r="AA32" s="566">
        <v>0</v>
      </c>
      <c r="AB32" s="567">
        <v>0</v>
      </c>
      <c r="AC32" s="538">
        <v>0</v>
      </c>
      <c r="AD32" s="600">
        <v>0</v>
      </c>
      <c r="AE32" s="569">
        <v>0</v>
      </c>
      <c r="AF32" s="568">
        <v>0</v>
      </c>
      <c r="AG32" s="570">
        <v>0</v>
      </c>
      <c r="AH32" s="571">
        <v>0</v>
      </c>
      <c r="AI32" s="572">
        <v>0</v>
      </c>
      <c r="AJ32" s="573">
        <v>0</v>
      </c>
      <c r="AK32" s="573">
        <v>1.5822000000000001</v>
      </c>
      <c r="AL32" s="574">
        <v>0.95459999999999989</v>
      </c>
      <c r="AM32" s="601">
        <v>0</v>
      </c>
      <c r="AN32" s="602">
        <v>1.6575</v>
      </c>
      <c r="AO32" s="603">
        <v>1.6080000000000001</v>
      </c>
      <c r="AP32" s="578">
        <v>0</v>
      </c>
      <c r="AQ32" s="578">
        <v>0</v>
      </c>
      <c r="AR32" s="579">
        <v>0</v>
      </c>
      <c r="AS32" s="305">
        <v>0</v>
      </c>
      <c r="AT32" s="557">
        <v>1</v>
      </c>
      <c r="AU32" s="557">
        <v>1</v>
      </c>
      <c r="AV32" s="580">
        <v>0</v>
      </c>
      <c r="AW32" s="581">
        <v>0</v>
      </c>
      <c r="AX32" s="580">
        <v>0</v>
      </c>
      <c r="AY32" s="580">
        <v>0</v>
      </c>
      <c r="AZ32" s="229" t="s">
        <v>1231</v>
      </c>
      <c r="BA32" s="573">
        <v>0</v>
      </c>
      <c r="BB32" s="305">
        <v>0</v>
      </c>
      <c r="BC32" s="582">
        <v>0</v>
      </c>
      <c r="BD32" s="583">
        <v>0</v>
      </c>
      <c r="BE32" s="584">
        <v>0</v>
      </c>
      <c r="BF32" s="585">
        <v>0</v>
      </c>
      <c r="BG32" s="584">
        <v>3.1899999999999998E-2</v>
      </c>
      <c r="BH32" s="604">
        <v>1</v>
      </c>
      <c r="BI32" s="605"/>
      <c r="BK32" s="547"/>
    </row>
    <row r="33" spans="1:63" s="2" customFormat="1" x14ac:dyDescent="0.2">
      <c r="A33" s="311" t="s">
        <v>26</v>
      </c>
      <c r="B33" s="606" t="s">
        <v>10</v>
      </c>
      <c r="C33" s="607" t="s">
        <v>40</v>
      </c>
      <c r="D33" s="608" t="s">
        <v>1003</v>
      </c>
      <c r="E33" s="185" t="s">
        <v>1004</v>
      </c>
      <c r="F33" s="609" t="s">
        <v>10</v>
      </c>
      <c r="G33" s="187">
        <v>2</v>
      </c>
      <c r="H33" s="610"/>
      <c r="I33" s="611">
        <v>0</v>
      </c>
      <c r="J33" s="611">
        <v>0</v>
      </c>
      <c r="K33" s="611">
        <v>0</v>
      </c>
      <c r="L33" s="611">
        <v>0</v>
      </c>
      <c r="M33" s="612">
        <v>0</v>
      </c>
      <c r="N33" s="186">
        <v>0</v>
      </c>
      <c r="O33" s="613">
        <v>0</v>
      </c>
      <c r="P33" s="613">
        <v>0</v>
      </c>
      <c r="Q33" s="614">
        <v>0</v>
      </c>
      <c r="R33" s="615">
        <v>0</v>
      </c>
      <c r="S33" s="613">
        <v>0</v>
      </c>
      <c r="T33" s="186">
        <v>0</v>
      </c>
      <c r="U33" s="616">
        <v>0</v>
      </c>
      <c r="V33" s="617">
        <v>0</v>
      </c>
      <c r="W33" s="563">
        <v>0</v>
      </c>
      <c r="X33" s="564">
        <v>0</v>
      </c>
      <c r="Y33" s="565">
        <v>0</v>
      </c>
      <c r="Z33" s="564">
        <v>0</v>
      </c>
      <c r="AA33" s="566">
        <v>0</v>
      </c>
      <c r="AB33" s="567">
        <v>0</v>
      </c>
      <c r="AC33" s="618">
        <v>0</v>
      </c>
      <c r="AD33" s="619">
        <v>0</v>
      </c>
      <c r="AE33" s="569">
        <v>0</v>
      </c>
      <c r="AF33" s="568">
        <v>0</v>
      </c>
      <c r="AG33" s="570">
        <v>0</v>
      </c>
      <c r="AH33" s="571">
        <v>0</v>
      </c>
      <c r="AI33" s="620">
        <v>0.61370000000000002</v>
      </c>
      <c r="AJ33" s="621">
        <v>1.0609999999999999</v>
      </c>
      <c r="AK33" s="621">
        <v>0</v>
      </c>
      <c r="AL33" s="574">
        <v>0</v>
      </c>
      <c r="AM33" s="601">
        <v>0.96379999999999999</v>
      </c>
      <c r="AN33" s="602">
        <v>0</v>
      </c>
      <c r="AO33" s="603">
        <v>0</v>
      </c>
      <c r="AP33" s="578">
        <v>0</v>
      </c>
      <c r="AQ33" s="578" t="s">
        <v>1377</v>
      </c>
      <c r="AR33" s="579">
        <v>0</v>
      </c>
      <c r="AS33" s="305">
        <v>0</v>
      </c>
      <c r="AT33" s="557">
        <v>0</v>
      </c>
      <c r="AU33" s="557">
        <v>0</v>
      </c>
      <c r="AV33" s="580">
        <v>0</v>
      </c>
      <c r="AW33" s="581">
        <v>0</v>
      </c>
      <c r="AX33" s="580">
        <v>0</v>
      </c>
      <c r="AY33" s="580">
        <v>0</v>
      </c>
      <c r="AZ33" s="229" t="s">
        <v>1231</v>
      </c>
      <c r="BA33" s="573">
        <v>0</v>
      </c>
      <c r="BB33" s="305">
        <v>0</v>
      </c>
      <c r="BC33" s="582">
        <v>0</v>
      </c>
      <c r="BD33" s="583">
        <v>0</v>
      </c>
      <c r="BE33" s="584">
        <v>0</v>
      </c>
      <c r="BF33" s="585">
        <v>2.1399999999999999E-2</v>
      </c>
      <c r="BG33" s="584">
        <v>0</v>
      </c>
      <c r="BH33" s="604">
        <v>0</v>
      </c>
      <c r="BI33" s="605"/>
      <c r="BK33" s="547"/>
    </row>
    <row r="34" spans="1:63" s="2" customFormat="1" x14ac:dyDescent="0.2">
      <c r="A34" s="311" t="s">
        <v>28</v>
      </c>
      <c r="B34" s="606" t="s">
        <v>29</v>
      </c>
      <c r="C34" s="607" t="s">
        <v>40</v>
      </c>
      <c r="D34" s="608" t="s">
        <v>1003</v>
      </c>
      <c r="E34" s="185" t="s">
        <v>1005</v>
      </c>
      <c r="F34" s="609" t="s">
        <v>10</v>
      </c>
      <c r="G34" s="187">
        <v>2</v>
      </c>
      <c r="H34" s="610"/>
      <c r="I34" s="611">
        <v>0</v>
      </c>
      <c r="J34" s="611">
        <v>0</v>
      </c>
      <c r="K34" s="611">
        <v>0</v>
      </c>
      <c r="L34" s="611">
        <v>0</v>
      </c>
      <c r="M34" s="612">
        <v>0</v>
      </c>
      <c r="N34" s="186">
        <v>0</v>
      </c>
      <c r="O34" s="613">
        <v>0</v>
      </c>
      <c r="P34" s="613">
        <v>0</v>
      </c>
      <c r="Q34" s="614">
        <v>0</v>
      </c>
      <c r="R34" s="615">
        <v>0</v>
      </c>
      <c r="S34" s="613">
        <v>0</v>
      </c>
      <c r="T34" s="186">
        <v>0</v>
      </c>
      <c r="U34" s="616">
        <v>0</v>
      </c>
      <c r="V34" s="617">
        <v>0</v>
      </c>
      <c r="W34" s="563">
        <v>0</v>
      </c>
      <c r="X34" s="564">
        <v>0</v>
      </c>
      <c r="Y34" s="565">
        <v>0</v>
      </c>
      <c r="Z34" s="564">
        <v>0</v>
      </c>
      <c r="AA34" s="566">
        <v>0</v>
      </c>
      <c r="AB34" s="567">
        <v>0</v>
      </c>
      <c r="AC34" s="618">
        <v>0</v>
      </c>
      <c r="AD34" s="619">
        <v>0</v>
      </c>
      <c r="AE34" s="569">
        <v>0</v>
      </c>
      <c r="AF34" s="568">
        <v>0</v>
      </c>
      <c r="AG34" s="570">
        <v>0</v>
      </c>
      <c r="AH34" s="571">
        <v>0</v>
      </c>
      <c r="AI34" s="620">
        <v>0.49359999999999998</v>
      </c>
      <c r="AJ34" s="621">
        <v>0.85340000000000005</v>
      </c>
      <c r="AK34" s="621">
        <v>0</v>
      </c>
      <c r="AL34" s="574">
        <v>0</v>
      </c>
      <c r="AM34" s="601">
        <v>0.83099999999999996</v>
      </c>
      <c r="AN34" s="602">
        <v>0</v>
      </c>
      <c r="AO34" s="603">
        <v>0</v>
      </c>
      <c r="AP34" s="578">
        <v>0</v>
      </c>
      <c r="AQ34" s="578" t="s">
        <v>1377</v>
      </c>
      <c r="AR34" s="579">
        <v>0</v>
      </c>
      <c r="AS34" s="305">
        <v>0</v>
      </c>
      <c r="AT34" s="557">
        <v>0</v>
      </c>
      <c r="AU34" s="557">
        <v>0</v>
      </c>
      <c r="AV34" s="580">
        <v>0</v>
      </c>
      <c r="AW34" s="581">
        <v>0</v>
      </c>
      <c r="AX34" s="580">
        <v>0</v>
      </c>
      <c r="AY34" s="580">
        <v>0</v>
      </c>
      <c r="AZ34" s="229" t="s">
        <v>1231</v>
      </c>
      <c r="BA34" s="573">
        <v>0</v>
      </c>
      <c r="BB34" s="305">
        <v>0</v>
      </c>
      <c r="BC34" s="582">
        <v>0</v>
      </c>
      <c r="BD34" s="583">
        <v>0</v>
      </c>
      <c r="BE34" s="584">
        <v>0</v>
      </c>
      <c r="BF34" s="585">
        <v>1.72E-2</v>
      </c>
      <c r="BG34" s="584">
        <v>0</v>
      </c>
      <c r="BH34" s="604">
        <v>0</v>
      </c>
      <c r="BI34" s="605"/>
      <c r="BK34" s="547"/>
    </row>
    <row r="35" spans="1:63" s="2" customFormat="1" x14ac:dyDescent="0.2">
      <c r="A35" s="311" t="s">
        <v>31</v>
      </c>
      <c r="B35" s="606" t="s">
        <v>32</v>
      </c>
      <c r="C35" s="607" t="s">
        <v>40</v>
      </c>
      <c r="D35" s="608" t="s">
        <v>1003</v>
      </c>
      <c r="E35" s="185" t="s">
        <v>1006</v>
      </c>
      <c r="F35" s="609" t="s">
        <v>10</v>
      </c>
      <c r="G35" s="187">
        <v>2</v>
      </c>
      <c r="H35" s="610"/>
      <c r="I35" s="611">
        <v>0</v>
      </c>
      <c r="J35" s="611">
        <v>0</v>
      </c>
      <c r="K35" s="611">
        <v>0</v>
      </c>
      <c r="L35" s="611">
        <v>0</v>
      </c>
      <c r="M35" s="612">
        <v>0</v>
      </c>
      <c r="N35" s="186">
        <v>0</v>
      </c>
      <c r="O35" s="613">
        <v>0</v>
      </c>
      <c r="P35" s="613">
        <v>0</v>
      </c>
      <c r="Q35" s="614">
        <v>0</v>
      </c>
      <c r="R35" s="615">
        <v>0</v>
      </c>
      <c r="S35" s="613">
        <v>0</v>
      </c>
      <c r="T35" s="186">
        <v>0</v>
      </c>
      <c r="U35" s="616">
        <v>0</v>
      </c>
      <c r="V35" s="617">
        <v>0</v>
      </c>
      <c r="W35" s="563">
        <v>0</v>
      </c>
      <c r="X35" s="564">
        <v>0</v>
      </c>
      <c r="Y35" s="565">
        <v>0</v>
      </c>
      <c r="Z35" s="564">
        <v>0</v>
      </c>
      <c r="AA35" s="566">
        <v>0</v>
      </c>
      <c r="AB35" s="567">
        <v>0</v>
      </c>
      <c r="AC35" s="618">
        <v>0</v>
      </c>
      <c r="AD35" s="619">
        <v>0</v>
      </c>
      <c r="AE35" s="569">
        <v>0</v>
      </c>
      <c r="AF35" s="568">
        <v>0</v>
      </c>
      <c r="AG35" s="570">
        <v>0</v>
      </c>
      <c r="AH35" s="571">
        <v>0</v>
      </c>
      <c r="AI35" s="620">
        <v>0.51429999999999998</v>
      </c>
      <c r="AJ35" s="621">
        <v>0.88919999999999999</v>
      </c>
      <c r="AK35" s="621">
        <v>0</v>
      </c>
      <c r="AL35" s="574">
        <v>0</v>
      </c>
      <c r="AM35" s="601">
        <v>0.86880000000000002</v>
      </c>
      <c r="AN35" s="602">
        <v>0</v>
      </c>
      <c r="AO35" s="603">
        <v>0</v>
      </c>
      <c r="AP35" s="578">
        <v>0</v>
      </c>
      <c r="AQ35" s="578" t="s">
        <v>1377</v>
      </c>
      <c r="AR35" s="579">
        <v>0</v>
      </c>
      <c r="AS35" s="305">
        <v>0</v>
      </c>
      <c r="AT35" s="557">
        <v>0</v>
      </c>
      <c r="AU35" s="557">
        <v>0</v>
      </c>
      <c r="AV35" s="580">
        <v>0</v>
      </c>
      <c r="AW35" s="581">
        <v>0</v>
      </c>
      <c r="AX35" s="580">
        <v>0</v>
      </c>
      <c r="AY35" s="580">
        <v>0</v>
      </c>
      <c r="AZ35" s="229" t="s">
        <v>1231</v>
      </c>
      <c r="BA35" s="573">
        <v>0</v>
      </c>
      <c r="BB35" s="305">
        <v>0</v>
      </c>
      <c r="BC35" s="582">
        <v>0</v>
      </c>
      <c r="BD35" s="583">
        <v>0</v>
      </c>
      <c r="BE35" s="584">
        <v>0</v>
      </c>
      <c r="BF35" s="585">
        <v>1.7899999999999999E-2</v>
      </c>
      <c r="BG35" s="584">
        <v>0</v>
      </c>
      <c r="BH35" s="604">
        <v>0</v>
      </c>
      <c r="BI35" s="605"/>
      <c r="BK35" s="547"/>
    </row>
    <row r="36" spans="1:63" s="2" customFormat="1" x14ac:dyDescent="0.2">
      <c r="A36" s="311" t="s">
        <v>34</v>
      </c>
      <c r="B36" s="606" t="s">
        <v>35</v>
      </c>
      <c r="C36" s="607" t="s">
        <v>40</v>
      </c>
      <c r="D36" s="608" t="s">
        <v>1003</v>
      </c>
      <c r="E36" s="185" t="s">
        <v>1007</v>
      </c>
      <c r="F36" s="609" t="s">
        <v>10</v>
      </c>
      <c r="G36" s="187">
        <v>2</v>
      </c>
      <c r="H36" s="610"/>
      <c r="I36" s="611">
        <v>0</v>
      </c>
      <c r="J36" s="611">
        <v>0</v>
      </c>
      <c r="K36" s="611">
        <v>0</v>
      </c>
      <c r="L36" s="611">
        <v>0</v>
      </c>
      <c r="M36" s="612">
        <v>0</v>
      </c>
      <c r="N36" s="186">
        <v>0</v>
      </c>
      <c r="O36" s="613">
        <v>0</v>
      </c>
      <c r="P36" s="613">
        <v>0</v>
      </c>
      <c r="Q36" s="614">
        <v>0</v>
      </c>
      <c r="R36" s="615">
        <v>0</v>
      </c>
      <c r="S36" s="613">
        <v>0</v>
      </c>
      <c r="T36" s="186">
        <v>0</v>
      </c>
      <c r="U36" s="616">
        <v>0</v>
      </c>
      <c r="V36" s="617">
        <v>0</v>
      </c>
      <c r="W36" s="563">
        <v>0</v>
      </c>
      <c r="X36" s="564">
        <v>0</v>
      </c>
      <c r="Y36" s="565">
        <v>0</v>
      </c>
      <c r="Z36" s="564">
        <v>0</v>
      </c>
      <c r="AA36" s="566">
        <v>0</v>
      </c>
      <c r="AB36" s="567">
        <v>0</v>
      </c>
      <c r="AC36" s="618">
        <v>0</v>
      </c>
      <c r="AD36" s="619">
        <v>0</v>
      </c>
      <c r="AE36" s="569">
        <v>0</v>
      </c>
      <c r="AF36" s="568">
        <v>0</v>
      </c>
      <c r="AG36" s="570">
        <v>0</v>
      </c>
      <c r="AH36" s="571">
        <v>0</v>
      </c>
      <c r="AI36" s="620">
        <v>0.46920000000000001</v>
      </c>
      <c r="AJ36" s="621">
        <v>0.81120000000000003</v>
      </c>
      <c r="AK36" s="621">
        <v>0</v>
      </c>
      <c r="AL36" s="574">
        <v>0</v>
      </c>
      <c r="AM36" s="601">
        <v>0.77680000000000005</v>
      </c>
      <c r="AN36" s="602">
        <v>0</v>
      </c>
      <c r="AO36" s="603">
        <v>0</v>
      </c>
      <c r="AP36" s="578">
        <v>0</v>
      </c>
      <c r="AQ36" s="578" t="s">
        <v>1377</v>
      </c>
      <c r="AR36" s="579">
        <v>0</v>
      </c>
      <c r="AS36" s="305">
        <v>0</v>
      </c>
      <c r="AT36" s="557">
        <v>0</v>
      </c>
      <c r="AU36" s="557">
        <v>0</v>
      </c>
      <c r="AV36" s="580">
        <v>0</v>
      </c>
      <c r="AW36" s="581">
        <v>0</v>
      </c>
      <c r="AX36" s="580">
        <v>0</v>
      </c>
      <c r="AY36" s="580">
        <v>0</v>
      </c>
      <c r="AZ36" s="229" t="s">
        <v>1231</v>
      </c>
      <c r="BA36" s="573">
        <v>0</v>
      </c>
      <c r="BB36" s="305">
        <v>0</v>
      </c>
      <c r="BC36" s="582">
        <v>0</v>
      </c>
      <c r="BD36" s="583">
        <v>0</v>
      </c>
      <c r="BE36" s="584">
        <v>0</v>
      </c>
      <c r="BF36" s="585">
        <v>1.6400000000000001E-2</v>
      </c>
      <c r="BG36" s="584">
        <v>0</v>
      </c>
      <c r="BH36" s="604">
        <v>0</v>
      </c>
      <c r="BI36" s="605"/>
      <c r="BK36" s="547"/>
    </row>
    <row r="37" spans="1:63" s="2" customFormat="1" x14ac:dyDescent="0.2">
      <c r="A37" s="311" t="s">
        <v>37</v>
      </c>
      <c r="B37" s="606" t="s">
        <v>38</v>
      </c>
      <c r="C37" s="607" t="s">
        <v>40</v>
      </c>
      <c r="D37" s="608" t="s">
        <v>1003</v>
      </c>
      <c r="E37" s="185" t="s">
        <v>1008</v>
      </c>
      <c r="F37" s="609" t="s">
        <v>10</v>
      </c>
      <c r="G37" s="187">
        <v>2</v>
      </c>
      <c r="H37" s="610"/>
      <c r="I37" s="611">
        <v>0</v>
      </c>
      <c r="J37" s="611">
        <v>0</v>
      </c>
      <c r="K37" s="611">
        <v>0</v>
      </c>
      <c r="L37" s="611">
        <v>0</v>
      </c>
      <c r="M37" s="612">
        <v>0</v>
      </c>
      <c r="N37" s="186">
        <v>0</v>
      </c>
      <c r="O37" s="613">
        <v>0</v>
      </c>
      <c r="P37" s="613">
        <v>0</v>
      </c>
      <c r="Q37" s="614">
        <v>0</v>
      </c>
      <c r="R37" s="615">
        <v>0</v>
      </c>
      <c r="S37" s="613">
        <v>0</v>
      </c>
      <c r="T37" s="186">
        <v>0</v>
      </c>
      <c r="U37" s="616">
        <v>0</v>
      </c>
      <c r="V37" s="617">
        <v>0</v>
      </c>
      <c r="W37" s="563">
        <v>0</v>
      </c>
      <c r="X37" s="564">
        <v>0</v>
      </c>
      <c r="Y37" s="565">
        <v>0</v>
      </c>
      <c r="Z37" s="564">
        <v>0</v>
      </c>
      <c r="AA37" s="566">
        <v>0</v>
      </c>
      <c r="AB37" s="567">
        <v>0</v>
      </c>
      <c r="AC37" s="618">
        <v>0</v>
      </c>
      <c r="AD37" s="619">
        <v>0</v>
      </c>
      <c r="AE37" s="569">
        <v>0</v>
      </c>
      <c r="AF37" s="568">
        <v>0</v>
      </c>
      <c r="AG37" s="570">
        <v>0</v>
      </c>
      <c r="AH37" s="571">
        <v>0</v>
      </c>
      <c r="AI37" s="620">
        <v>0.49320000000000003</v>
      </c>
      <c r="AJ37" s="621">
        <v>0.85270000000000001</v>
      </c>
      <c r="AK37" s="621">
        <v>0</v>
      </c>
      <c r="AL37" s="574">
        <v>0</v>
      </c>
      <c r="AM37" s="601">
        <v>0.89329999999999998</v>
      </c>
      <c r="AN37" s="602">
        <v>0</v>
      </c>
      <c r="AO37" s="603">
        <v>0</v>
      </c>
      <c r="AP37" s="578">
        <v>0</v>
      </c>
      <c r="AQ37" s="578" t="s">
        <v>1377</v>
      </c>
      <c r="AR37" s="579">
        <v>0</v>
      </c>
      <c r="AS37" s="305">
        <v>0</v>
      </c>
      <c r="AT37" s="557">
        <v>0</v>
      </c>
      <c r="AU37" s="557">
        <v>0</v>
      </c>
      <c r="AV37" s="580">
        <v>0</v>
      </c>
      <c r="AW37" s="581">
        <v>0</v>
      </c>
      <c r="AX37" s="580">
        <v>0</v>
      </c>
      <c r="AY37" s="580">
        <v>0</v>
      </c>
      <c r="AZ37" s="229" t="s">
        <v>1231</v>
      </c>
      <c r="BA37" s="573">
        <v>0</v>
      </c>
      <c r="BB37" s="305">
        <v>0</v>
      </c>
      <c r="BC37" s="582">
        <v>0</v>
      </c>
      <c r="BD37" s="583">
        <v>0</v>
      </c>
      <c r="BE37" s="584">
        <v>0</v>
      </c>
      <c r="BF37" s="585">
        <v>1.72E-2</v>
      </c>
      <c r="BG37" s="584">
        <v>0</v>
      </c>
      <c r="BH37" s="604">
        <v>0</v>
      </c>
      <c r="BI37" s="605"/>
      <c r="BK37" s="547"/>
    </row>
    <row r="38" spans="1:63" s="2" customFormat="1" x14ac:dyDescent="0.2">
      <c r="A38" s="42" t="s">
        <v>40</v>
      </c>
      <c r="B38" s="43" t="s">
        <v>41</v>
      </c>
      <c r="C38" s="44" t="s">
        <v>40</v>
      </c>
      <c r="D38" s="45" t="s">
        <v>41</v>
      </c>
      <c r="E38" s="46" t="s">
        <v>42</v>
      </c>
      <c r="F38" s="47" t="s">
        <v>10</v>
      </c>
      <c r="G38" s="48">
        <v>2</v>
      </c>
      <c r="H38" s="610"/>
      <c r="I38" s="622">
        <v>11333858</v>
      </c>
      <c r="J38" s="622">
        <v>1875583</v>
      </c>
      <c r="K38" s="622">
        <v>0</v>
      </c>
      <c r="L38" s="622">
        <v>0</v>
      </c>
      <c r="M38" s="190">
        <v>0</v>
      </c>
      <c r="N38" s="623">
        <v>11333858</v>
      </c>
      <c r="O38" s="624">
        <v>1875583</v>
      </c>
      <c r="P38" s="624">
        <v>9458275</v>
      </c>
      <c r="Q38" s="625">
        <v>572.58000000000004</v>
      </c>
      <c r="R38" s="626">
        <v>35.82</v>
      </c>
      <c r="S38" s="624">
        <v>294763</v>
      </c>
      <c r="T38" s="623">
        <v>0</v>
      </c>
      <c r="U38" s="627">
        <v>9458275</v>
      </c>
      <c r="V38" s="628">
        <v>16518.7</v>
      </c>
      <c r="W38" s="563">
        <v>799755</v>
      </c>
      <c r="X38" s="564">
        <v>1396.76</v>
      </c>
      <c r="Y38" s="565">
        <v>15121.94</v>
      </c>
      <c r="Z38" s="564">
        <v>0</v>
      </c>
      <c r="AA38" s="566">
        <v>0</v>
      </c>
      <c r="AB38" s="567">
        <v>9458275</v>
      </c>
      <c r="AC38" s="538">
        <v>16518.7</v>
      </c>
      <c r="AD38" s="629">
        <v>1.7463500000000001</v>
      </c>
      <c r="AE38" s="569">
        <v>0</v>
      </c>
      <c r="AF38" s="568">
        <v>1.7463500000000001</v>
      </c>
      <c r="AG38" s="570">
        <v>1.7289000000000001</v>
      </c>
      <c r="AH38" s="571">
        <v>1.7289000000000001</v>
      </c>
      <c r="AI38" s="630">
        <v>0</v>
      </c>
      <c r="AJ38" s="631">
        <v>0</v>
      </c>
      <c r="AK38" s="631">
        <v>0</v>
      </c>
      <c r="AL38" s="574">
        <v>0</v>
      </c>
      <c r="AM38" s="601">
        <v>0</v>
      </c>
      <c r="AN38" s="602">
        <v>0</v>
      </c>
      <c r="AO38" s="603">
        <v>0</v>
      </c>
      <c r="AP38" s="578">
        <v>0</v>
      </c>
      <c r="AQ38" s="578" t="s">
        <v>1377</v>
      </c>
      <c r="AR38" s="579">
        <v>0</v>
      </c>
      <c r="AS38" s="305">
        <v>0</v>
      </c>
      <c r="AT38" s="557">
        <v>0</v>
      </c>
      <c r="AU38" s="557">
        <v>0</v>
      </c>
      <c r="AV38" s="580">
        <v>9458275</v>
      </c>
      <c r="AW38" s="581">
        <v>35.82</v>
      </c>
      <c r="AX38" s="580">
        <v>294763</v>
      </c>
      <c r="AY38" s="580">
        <v>9163512</v>
      </c>
      <c r="AZ38" s="229" t="s">
        <v>1231</v>
      </c>
      <c r="BA38" s="573">
        <v>1.7289000000000001</v>
      </c>
      <c r="BB38" s="305">
        <v>0</v>
      </c>
      <c r="BC38" s="582">
        <v>0</v>
      </c>
      <c r="BD38" s="583">
        <v>1.7463500000000001</v>
      </c>
      <c r="BE38" s="584">
        <v>3.49E-2</v>
      </c>
      <c r="BF38" s="585">
        <v>0</v>
      </c>
      <c r="BG38" s="584">
        <v>0</v>
      </c>
      <c r="BH38" s="604">
        <v>0</v>
      </c>
      <c r="BI38" s="605"/>
      <c r="BK38" s="547"/>
    </row>
    <row r="39" spans="1:63" s="2" customFormat="1" x14ac:dyDescent="0.2">
      <c r="A39" s="311" t="s">
        <v>31</v>
      </c>
      <c r="B39" s="606" t="s">
        <v>32</v>
      </c>
      <c r="C39" s="607" t="s">
        <v>43</v>
      </c>
      <c r="D39" s="608" t="s">
        <v>1009</v>
      </c>
      <c r="E39" s="185" t="s">
        <v>1010</v>
      </c>
      <c r="F39" s="609" t="s">
        <v>10</v>
      </c>
      <c r="G39" s="187">
        <v>2</v>
      </c>
      <c r="H39" s="610"/>
      <c r="I39" s="611">
        <v>0</v>
      </c>
      <c r="J39" s="611">
        <v>0</v>
      </c>
      <c r="K39" s="611">
        <v>0</v>
      </c>
      <c r="L39" s="611">
        <v>0</v>
      </c>
      <c r="M39" s="612">
        <v>0</v>
      </c>
      <c r="N39" s="186">
        <v>0</v>
      </c>
      <c r="O39" s="613">
        <v>0</v>
      </c>
      <c r="P39" s="613">
        <v>0</v>
      </c>
      <c r="Q39" s="614">
        <v>0</v>
      </c>
      <c r="R39" s="615">
        <v>0</v>
      </c>
      <c r="S39" s="613">
        <v>0</v>
      </c>
      <c r="T39" s="186">
        <v>0</v>
      </c>
      <c r="U39" s="616">
        <v>0</v>
      </c>
      <c r="V39" s="617">
        <v>0</v>
      </c>
      <c r="W39" s="563">
        <v>0</v>
      </c>
      <c r="X39" s="564">
        <v>0</v>
      </c>
      <c r="Y39" s="565">
        <v>0</v>
      </c>
      <c r="Z39" s="564">
        <v>0</v>
      </c>
      <c r="AA39" s="566">
        <v>0</v>
      </c>
      <c r="AB39" s="567">
        <v>0</v>
      </c>
      <c r="AC39" s="618">
        <v>0</v>
      </c>
      <c r="AD39" s="619">
        <v>0</v>
      </c>
      <c r="AE39" s="569">
        <v>0</v>
      </c>
      <c r="AF39" s="568">
        <v>0</v>
      </c>
      <c r="AG39" s="570">
        <v>0</v>
      </c>
      <c r="AH39" s="571">
        <v>0</v>
      </c>
      <c r="AI39" s="620">
        <v>0.48570000000000002</v>
      </c>
      <c r="AJ39" s="621">
        <v>0.69910000000000005</v>
      </c>
      <c r="AK39" s="621">
        <v>0</v>
      </c>
      <c r="AL39" s="574">
        <v>0</v>
      </c>
      <c r="AM39" s="601">
        <v>0.68300000000000005</v>
      </c>
      <c r="AN39" s="602">
        <v>0</v>
      </c>
      <c r="AO39" s="603">
        <v>0</v>
      </c>
      <c r="AP39" s="578">
        <v>0</v>
      </c>
      <c r="AQ39" s="578" t="s">
        <v>1377</v>
      </c>
      <c r="AR39" s="579">
        <v>0</v>
      </c>
      <c r="AS39" s="305">
        <v>0</v>
      </c>
      <c r="AT39" s="557">
        <v>0</v>
      </c>
      <c r="AU39" s="557">
        <v>0</v>
      </c>
      <c r="AV39" s="580">
        <v>0</v>
      </c>
      <c r="AW39" s="581">
        <v>0</v>
      </c>
      <c r="AX39" s="580">
        <v>0</v>
      </c>
      <c r="AY39" s="580">
        <v>0</v>
      </c>
      <c r="AZ39" s="229" t="s">
        <v>1231</v>
      </c>
      <c r="BA39" s="573">
        <v>0</v>
      </c>
      <c r="BB39" s="305">
        <v>0</v>
      </c>
      <c r="BC39" s="582">
        <v>0</v>
      </c>
      <c r="BD39" s="583">
        <v>0</v>
      </c>
      <c r="BE39" s="584">
        <v>0</v>
      </c>
      <c r="BF39" s="585">
        <v>1.41E-2</v>
      </c>
      <c r="BG39" s="584">
        <v>0</v>
      </c>
      <c r="BH39" s="604">
        <v>0</v>
      </c>
      <c r="BI39" s="605"/>
      <c r="BK39" s="547"/>
    </row>
    <row r="40" spans="1:63" s="2" customFormat="1" x14ac:dyDescent="0.2">
      <c r="A40" s="311" t="s">
        <v>34</v>
      </c>
      <c r="B40" s="606" t="s">
        <v>35</v>
      </c>
      <c r="C40" s="607" t="s">
        <v>43</v>
      </c>
      <c r="D40" s="608" t="s">
        <v>1009</v>
      </c>
      <c r="E40" s="185" t="s">
        <v>1011</v>
      </c>
      <c r="F40" s="609" t="s">
        <v>10</v>
      </c>
      <c r="G40" s="187">
        <v>2</v>
      </c>
      <c r="H40" s="610"/>
      <c r="I40" s="611">
        <v>0</v>
      </c>
      <c r="J40" s="611">
        <v>0</v>
      </c>
      <c r="K40" s="611">
        <v>0</v>
      </c>
      <c r="L40" s="611">
        <v>0</v>
      </c>
      <c r="M40" s="612">
        <v>0</v>
      </c>
      <c r="N40" s="186">
        <v>0</v>
      </c>
      <c r="O40" s="613">
        <v>0</v>
      </c>
      <c r="P40" s="613">
        <v>0</v>
      </c>
      <c r="Q40" s="614">
        <v>0</v>
      </c>
      <c r="R40" s="615">
        <v>0</v>
      </c>
      <c r="S40" s="613">
        <v>0</v>
      </c>
      <c r="T40" s="186">
        <v>0</v>
      </c>
      <c r="U40" s="616">
        <v>0</v>
      </c>
      <c r="V40" s="617">
        <v>0</v>
      </c>
      <c r="W40" s="563">
        <v>0</v>
      </c>
      <c r="X40" s="564">
        <v>0</v>
      </c>
      <c r="Y40" s="565">
        <v>0</v>
      </c>
      <c r="Z40" s="564">
        <v>0</v>
      </c>
      <c r="AA40" s="566">
        <v>0</v>
      </c>
      <c r="AB40" s="567">
        <v>0</v>
      </c>
      <c r="AC40" s="618">
        <v>0</v>
      </c>
      <c r="AD40" s="619">
        <v>0</v>
      </c>
      <c r="AE40" s="569">
        <v>0</v>
      </c>
      <c r="AF40" s="568">
        <v>0</v>
      </c>
      <c r="AG40" s="570">
        <v>0</v>
      </c>
      <c r="AH40" s="571">
        <v>0</v>
      </c>
      <c r="AI40" s="620">
        <v>0.53080000000000005</v>
      </c>
      <c r="AJ40" s="621">
        <v>0.76400000000000001</v>
      </c>
      <c r="AK40" s="621">
        <v>0</v>
      </c>
      <c r="AL40" s="574">
        <v>0</v>
      </c>
      <c r="AM40" s="601">
        <v>0.73160000000000003</v>
      </c>
      <c r="AN40" s="602">
        <v>0</v>
      </c>
      <c r="AO40" s="603">
        <v>0</v>
      </c>
      <c r="AP40" s="578">
        <v>0</v>
      </c>
      <c r="AQ40" s="578" t="s">
        <v>1377</v>
      </c>
      <c r="AR40" s="579">
        <v>0</v>
      </c>
      <c r="AS40" s="305">
        <v>0</v>
      </c>
      <c r="AT40" s="557">
        <v>0</v>
      </c>
      <c r="AU40" s="557">
        <v>0</v>
      </c>
      <c r="AV40" s="580">
        <v>0</v>
      </c>
      <c r="AW40" s="581">
        <v>0</v>
      </c>
      <c r="AX40" s="580">
        <v>0</v>
      </c>
      <c r="AY40" s="580">
        <v>0</v>
      </c>
      <c r="AZ40" s="229" t="s">
        <v>1231</v>
      </c>
      <c r="BA40" s="573">
        <v>0</v>
      </c>
      <c r="BB40" s="305">
        <v>0</v>
      </c>
      <c r="BC40" s="582">
        <v>0</v>
      </c>
      <c r="BD40" s="583">
        <v>0</v>
      </c>
      <c r="BE40" s="584">
        <v>0</v>
      </c>
      <c r="BF40" s="585">
        <v>1.54E-2</v>
      </c>
      <c r="BG40" s="584">
        <v>0</v>
      </c>
      <c r="BH40" s="604">
        <v>0</v>
      </c>
      <c r="BI40" s="605"/>
      <c r="BK40" s="547"/>
    </row>
    <row r="41" spans="1:63" s="2" customFormat="1" x14ac:dyDescent="0.2">
      <c r="A41" s="311" t="s">
        <v>37</v>
      </c>
      <c r="B41" s="606" t="s">
        <v>38</v>
      </c>
      <c r="C41" s="607" t="s">
        <v>43</v>
      </c>
      <c r="D41" s="608" t="s">
        <v>1009</v>
      </c>
      <c r="E41" s="185" t="s">
        <v>1012</v>
      </c>
      <c r="F41" s="609" t="s">
        <v>10</v>
      </c>
      <c r="G41" s="187">
        <v>2</v>
      </c>
      <c r="H41" s="610"/>
      <c r="I41" s="611">
        <v>0</v>
      </c>
      <c r="J41" s="611">
        <v>0</v>
      </c>
      <c r="K41" s="611">
        <v>0</v>
      </c>
      <c r="L41" s="611">
        <v>0</v>
      </c>
      <c r="M41" s="612">
        <v>0</v>
      </c>
      <c r="N41" s="186">
        <v>0</v>
      </c>
      <c r="O41" s="613">
        <v>0</v>
      </c>
      <c r="P41" s="613">
        <v>0</v>
      </c>
      <c r="Q41" s="614">
        <v>0</v>
      </c>
      <c r="R41" s="615">
        <v>0</v>
      </c>
      <c r="S41" s="613">
        <v>0</v>
      </c>
      <c r="T41" s="186">
        <v>0</v>
      </c>
      <c r="U41" s="616">
        <v>0</v>
      </c>
      <c r="V41" s="617">
        <v>0</v>
      </c>
      <c r="W41" s="563">
        <v>0</v>
      </c>
      <c r="X41" s="564">
        <v>0</v>
      </c>
      <c r="Y41" s="565">
        <v>0</v>
      </c>
      <c r="Z41" s="564">
        <v>0</v>
      </c>
      <c r="AA41" s="566">
        <v>0</v>
      </c>
      <c r="AB41" s="567">
        <v>0</v>
      </c>
      <c r="AC41" s="618">
        <v>0</v>
      </c>
      <c r="AD41" s="619">
        <v>0</v>
      </c>
      <c r="AE41" s="569">
        <v>0</v>
      </c>
      <c r="AF41" s="568">
        <v>0</v>
      </c>
      <c r="AG41" s="570">
        <v>0</v>
      </c>
      <c r="AH41" s="571">
        <v>0</v>
      </c>
      <c r="AI41" s="620">
        <v>0.50680000000000003</v>
      </c>
      <c r="AJ41" s="621">
        <v>0.72950000000000004</v>
      </c>
      <c r="AK41" s="621">
        <v>0</v>
      </c>
      <c r="AL41" s="574">
        <v>0</v>
      </c>
      <c r="AM41" s="601">
        <v>0.76419999999999999</v>
      </c>
      <c r="AN41" s="602">
        <v>0</v>
      </c>
      <c r="AO41" s="603">
        <v>0</v>
      </c>
      <c r="AP41" s="578">
        <v>0</v>
      </c>
      <c r="AQ41" s="578" t="s">
        <v>1377</v>
      </c>
      <c r="AR41" s="579">
        <v>0</v>
      </c>
      <c r="AS41" s="305">
        <v>0</v>
      </c>
      <c r="AT41" s="557">
        <v>0</v>
      </c>
      <c r="AU41" s="557">
        <v>0</v>
      </c>
      <c r="AV41" s="580">
        <v>0</v>
      </c>
      <c r="AW41" s="581">
        <v>0</v>
      </c>
      <c r="AX41" s="580">
        <v>0</v>
      </c>
      <c r="AY41" s="580">
        <v>0</v>
      </c>
      <c r="AZ41" s="229" t="s">
        <v>1231</v>
      </c>
      <c r="BA41" s="573">
        <v>0</v>
      </c>
      <c r="BB41" s="305">
        <v>0</v>
      </c>
      <c r="BC41" s="582">
        <v>0</v>
      </c>
      <c r="BD41" s="583">
        <v>0</v>
      </c>
      <c r="BE41" s="584">
        <v>0</v>
      </c>
      <c r="BF41" s="585">
        <v>1.47E-2</v>
      </c>
      <c r="BG41" s="584">
        <v>0</v>
      </c>
      <c r="BH41" s="604">
        <v>0</v>
      </c>
      <c r="BI41" s="605"/>
      <c r="BK41" s="547"/>
    </row>
    <row r="42" spans="1:63" s="2" customFormat="1" x14ac:dyDescent="0.2">
      <c r="A42" s="50" t="s">
        <v>43</v>
      </c>
      <c r="B42" s="51" t="s">
        <v>44</v>
      </c>
      <c r="C42" s="52" t="s">
        <v>43</v>
      </c>
      <c r="D42" s="53" t="s">
        <v>44</v>
      </c>
      <c r="E42" s="54" t="s">
        <v>45</v>
      </c>
      <c r="F42" s="55" t="s">
        <v>10</v>
      </c>
      <c r="G42" s="56">
        <v>2</v>
      </c>
      <c r="H42" s="610"/>
      <c r="I42" s="633">
        <v>4763084</v>
      </c>
      <c r="J42" s="633">
        <v>876660</v>
      </c>
      <c r="K42" s="633">
        <v>0</v>
      </c>
      <c r="L42" s="633">
        <v>0</v>
      </c>
      <c r="M42" s="192">
        <v>0</v>
      </c>
      <c r="N42" s="634">
        <v>4763084</v>
      </c>
      <c r="O42" s="635">
        <v>876660</v>
      </c>
      <c r="P42" s="635">
        <v>3886424</v>
      </c>
      <c r="Q42" s="636">
        <v>282.59000000000003</v>
      </c>
      <c r="R42" s="637">
        <v>0</v>
      </c>
      <c r="S42" s="635">
        <v>0</v>
      </c>
      <c r="T42" s="634">
        <v>0</v>
      </c>
      <c r="U42" s="638">
        <v>3886424</v>
      </c>
      <c r="V42" s="639">
        <v>13752.87</v>
      </c>
      <c r="W42" s="563">
        <v>28005</v>
      </c>
      <c r="X42" s="564">
        <v>99.1</v>
      </c>
      <c r="Y42" s="565">
        <v>13653.77</v>
      </c>
      <c r="Z42" s="564">
        <v>0</v>
      </c>
      <c r="AA42" s="566">
        <v>0</v>
      </c>
      <c r="AB42" s="567">
        <v>3886424</v>
      </c>
      <c r="AC42" s="640">
        <v>13752.87</v>
      </c>
      <c r="AD42" s="641">
        <v>1.4539500000000001</v>
      </c>
      <c r="AE42" s="569">
        <v>0</v>
      </c>
      <c r="AF42" s="642">
        <v>1.4539500000000001</v>
      </c>
      <c r="AG42" s="643">
        <v>1.4394</v>
      </c>
      <c r="AH42" s="571">
        <v>1.4394</v>
      </c>
      <c r="AI42" s="644">
        <v>0</v>
      </c>
      <c r="AJ42" s="645">
        <v>0</v>
      </c>
      <c r="AK42" s="645">
        <v>0</v>
      </c>
      <c r="AL42" s="574">
        <v>0</v>
      </c>
      <c r="AM42" s="601">
        <v>0</v>
      </c>
      <c r="AN42" s="602">
        <v>0</v>
      </c>
      <c r="AO42" s="603">
        <v>0</v>
      </c>
      <c r="AP42" s="578">
        <v>0</v>
      </c>
      <c r="AQ42" s="578" t="s">
        <v>1377</v>
      </c>
      <c r="AR42" s="579">
        <v>0</v>
      </c>
      <c r="AS42" s="305">
        <v>0</v>
      </c>
      <c r="AT42" s="557">
        <v>0</v>
      </c>
      <c r="AU42" s="557">
        <v>0</v>
      </c>
      <c r="AV42" s="580">
        <v>3886424</v>
      </c>
      <c r="AW42" s="581">
        <v>0</v>
      </c>
      <c r="AX42" s="580">
        <v>0</v>
      </c>
      <c r="AY42" s="580">
        <v>3886424</v>
      </c>
      <c r="AZ42" s="229" t="s">
        <v>1231</v>
      </c>
      <c r="BA42" s="573">
        <v>1.4394</v>
      </c>
      <c r="BB42" s="305">
        <v>0</v>
      </c>
      <c r="BC42" s="582">
        <v>0</v>
      </c>
      <c r="BD42" s="583">
        <v>1.4539500000000001</v>
      </c>
      <c r="BE42" s="584">
        <v>2.9100000000000001E-2</v>
      </c>
      <c r="BF42" s="585">
        <v>0</v>
      </c>
      <c r="BG42" s="584">
        <v>0</v>
      </c>
      <c r="BH42" s="604">
        <v>0</v>
      </c>
      <c r="BI42" s="605"/>
      <c r="BK42" s="547"/>
    </row>
    <row r="43" spans="1:63" s="2" customFormat="1" x14ac:dyDescent="0.2">
      <c r="A43" s="22" t="s">
        <v>46</v>
      </c>
      <c r="B43" s="37" t="s">
        <v>47</v>
      </c>
      <c r="C43" s="38" t="s">
        <v>46</v>
      </c>
      <c r="D43" s="24" t="s">
        <v>47</v>
      </c>
      <c r="E43" s="39" t="s">
        <v>48</v>
      </c>
      <c r="F43" s="40" t="s">
        <v>10</v>
      </c>
      <c r="G43" s="41">
        <v>3</v>
      </c>
      <c r="H43" s="525"/>
      <c r="I43" s="555">
        <v>1536626</v>
      </c>
      <c r="J43" s="555">
        <v>203881</v>
      </c>
      <c r="K43" s="555">
        <v>0</v>
      </c>
      <c r="L43" s="555">
        <v>0</v>
      </c>
      <c r="M43" s="595">
        <v>0</v>
      </c>
      <c r="N43" s="181">
        <v>1536626</v>
      </c>
      <c r="O43" s="556">
        <v>203881</v>
      </c>
      <c r="P43" s="556">
        <v>1332745</v>
      </c>
      <c r="Q43" s="596">
        <v>80.91</v>
      </c>
      <c r="R43" s="597">
        <v>0</v>
      </c>
      <c r="S43" s="556">
        <v>0</v>
      </c>
      <c r="T43" s="181">
        <v>0</v>
      </c>
      <c r="U43" s="598">
        <v>1332745</v>
      </c>
      <c r="V43" s="599">
        <v>16471.939999999999</v>
      </c>
      <c r="W43" s="563">
        <v>57115</v>
      </c>
      <c r="X43" s="564">
        <v>705.91</v>
      </c>
      <c r="Y43" s="565">
        <v>15766.029999999999</v>
      </c>
      <c r="Z43" s="564">
        <v>0</v>
      </c>
      <c r="AA43" s="566">
        <v>0</v>
      </c>
      <c r="AB43" s="567">
        <v>1332745</v>
      </c>
      <c r="AC43" s="538">
        <v>16471.939999999999</v>
      </c>
      <c r="AD43" s="600">
        <v>1.7414000000000001</v>
      </c>
      <c r="AE43" s="569">
        <v>0</v>
      </c>
      <c r="AF43" s="568">
        <v>1.7414000000000001</v>
      </c>
      <c r="AG43" s="570">
        <v>1.724</v>
      </c>
      <c r="AH43" s="571">
        <v>1.724</v>
      </c>
      <c r="AI43" s="572">
        <v>0.4526</v>
      </c>
      <c r="AJ43" s="573">
        <v>0.78029999999999999</v>
      </c>
      <c r="AK43" s="573">
        <v>1.7883</v>
      </c>
      <c r="AL43" s="574">
        <v>0.97349999999999992</v>
      </c>
      <c r="AM43" s="601">
        <v>0.80149999999999999</v>
      </c>
      <c r="AN43" s="602">
        <v>1.8369</v>
      </c>
      <c r="AO43" s="603">
        <v>1.5768</v>
      </c>
      <c r="AP43" s="578">
        <v>0</v>
      </c>
      <c r="AQ43" s="578">
        <v>0</v>
      </c>
      <c r="AR43" s="579">
        <v>0</v>
      </c>
      <c r="AS43" s="305">
        <v>0</v>
      </c>
      <c r="AT43" s="557">
        <v>1</v>
      </c>
      <c r="AU43" s="557">
        <v>1</v>
      </c>
      <c r="AV43" s="580">
        <v>1332745</v>
      </c>
      <c r="AW43" s="581">
        <v>0</v>
      </c>
      <c r="AX43" s="580">
        <v>0</v>
      </c>
      <c r="AY43" s="580">
        <v>1332745</v>
      </c>
      <c r="AZ43" s="229" t="s">
        <v>1231</v>
      </c>
      <c r="BA43" s="573">
        <v>1.724</v>
      </c>
      <c r="BB43" s="305">
        <v>0</v>
      </c>
      <c r="BC43" s="582">
        <v>0</v>
      </c>
      <c r="BD43" s="583">
        <v>1.7414000000000001</v>
      </c>
      <c r="BE43" s="584">
        <v>3.4799999999999998E-2</v>
      </c>
      <c r="BF43" s="585">
        <v>1.5800000000000002E-2</v>
      </c>
      <c r="BG43" s="584">
        <v>3.6200000000000003E-2</v>
      </c>
      <c r="BH43" s="604">
        <v>0</v>
      </c>
      <c r="BI43" s="605"/>
      <c r="BK43" s="547"/>
    </row>
    <row r="44" spans="1:63" s="2" customFormat="1" x14ac:dyDescent="0.2">
      <c r="A44" s="22" t="s">
        <v>49</v>
      </c>
      <c r="B44" s="37" t="s">
        <v>50</v>
      </c>
      <c r="C44" s="38" t="s">
        <v>49</v>
      </c>
      <c r="D44" s="24" t="s">
        <v>50</v>
      </c>
      <c r="E44" s="39" t="s">
        <v>51</v>
      </c>
      <c r="F44" s="40" t="s">
        <v>10</v>
      </c>
      <c r="G44" s="41">
        <v>3</v>
      </c>
      <c r="H44" s="525"/>
      <c r="I44" s="555">
        <v>1503281</v>
      </c>
      <c r="J44" s="555">
        <v>205736</v>
      </c>
      <c r="K44" s="555">
        <v>0</v>
      </c>
      <c r="L44" s="555">
        <v>0</v>
      </c>
      <c r="M44" s="595">
        <v>0</v>
      </c>
      <c r="N44" s="181">
        <v>1503281</v>
      </c>
      <c r="O44" s="556">
        <v>205736</v>
      </c>
      <c r="P44" s="556">
        <v>1297545</v>
      </c>
      <c r="Q44" s="596">
        <v>79.73</v>
      </c>
      <c r="R44" s="597">
        <v>0</v>
      </c>
      <c r="S44" s="556">
        <v>0</v>
      </c>
      <c r="T44" s="181">
        <v>0</v>
      </c>
      <c r="U44" s="598">
        <v>1297545</v>
      </c>
      <c r="V44" s="599">
        <v>16274.24</v>
      </c>
      <c r="W44" s="563">
        <v>0</v>
      </c>
      <c r="X44" s="564">
        <v>0</v>
      </c>
      <c r="Y44" s="565">
        <v>16274.24</v>
      </c>
      <c r="Z44" s="564">
        <v>0</v>
      </c>
      <c r="AA44" s="566">
        <v>0</v>
      </c>
      <c r="AB44" s="567">
        <v>1297545</v>
      </c>
      <c r="AC44" s="538">
        <v>16274.24</v>
      </c>
      <c r="AD44" s="600">
        <v>1.7204999999999999</v>
      </c>
      <c r="AE44" s="569">
        <v>0</v>
      </c>
      <c r="AF44" s="568">
        <v>1.7204999999999999</v>
      </c>
      <c r="AG44" s="570">
        <v>1.7033</v>
      </c>
      <c r="AH44" s="571">
        <v>1.7033</v>
      </c>
      <c r="AI44" s="572">
        <v>0.42499999999999999</v>
      </c>
      <c r="AJ44" s="573">
        <v>0.72389999999999999</v>
      </c>
      <c r="AK44" s="573">
        <v>1.7827</v>
      </c>
      <c r="AL44" s="574">
        <v>1.0911999999999999</v>
      </c>
      <c r="AM44" s="601">
        <v>0.66339999999999999</v>
      </c>
      <c r="AN44" s="602">
        <v>1.6337000000000002</v>
      </c>
      <c r="AO44" s="603">
        <v>1.4067000000000001</v>
      </c>
      <c r="AP44" s="578">
        <v>0</v>
      </c>
      <c r="AQ44" s="578">
        <v>0</v>
      </c>
      <c r="AR44" s="579">
        <v>0</v>
      </c>
      <c r="AS44" s="305">
        <v>0</v>
      </c>
      <c r="AT44" s="557">
        <v>1</v>
      </c>
      <c r="AU44" s="557">
        <v>1</v>
      </c>
      <c r="AV44" s="580">
        <v>1297545</v>
      </c>
      <c r="AW44" s="581">
        <v>0</v>
      </c>
      <c r="AX44" s="580">
        <v>0</v>
      </c>
      <c r="AY44" s="580">
        <v>1297545</v>
      </c>
      <c r="AZ44" s="229" t="s">
        <v>1231</v>
      </c>
      <c r="BA44" s="573">
        <v>1.7033</v>
      </c>
      <c r="BB44" s="305">
        <v>0</v>
      </c>
      <c r="BC44" s="582">
        <v>0</v>
      </c>
      <c r="BD44" s="583">
        <v>1.7204999999999999</v>
      </c>
      <c r="BE44" s="584">
        <v>3.44E-2</v>
      </c>
      <c r="BF44" s="585">
        <v>1.46E-2</v>
      </c>
      <c r="BG44" s="584">
        <v>3.5999999999999997E-2</v>
      </c>
      <c r="BH44" s="604">
        <v>0</v>
      </c>
      <c r="BI44" s="605"/>
      <c r="BK44" s="547"/>
    </row>
    <row r="45" spans="1:63" s="2" customFormat="1" x14ac:dyDescent="0.2">
      <c r="A45" s="22" t="s">
        <v>52</v>
      </c>
      <c r="B45" s="37" t="s">
        <v>53</v>
      </c>
      <c r="C45" s="38" t="s">
        <v>52</v>
      </c>
      <c r="D45" s="24" t="s">
        <v>54</v>
      </c>
      <c r="E45" s="39" t="s">
        <v>55</v>
      </c>
      <c r="F45" s="40" t="s">
        <v>10</v>
      </c>
      <c r="G45" s="41">
        <v>3</v>
      </c>
      <c r="H45" s="525"/>
      <c r="I45" s="555">
        <v>6925965</v>
      </c>
      <c r="J45" s="555">
        <v>907448</v>
      </c>
      <c r="K45" s="555">
        <v>0</v>
      </c>
      <c r="L45" s="555">
        <v>0</v>
      </c>
      <c r="M45" s="595">
        <v>0</v>
      </c>
      <c r="N45" s="181">
        <v>6925965</v>
      </c>
      <c r="O45" s="556">
        <v>907448</v>
      </c>
      <c r="P45" s="556">
        <v>6018517</v>
      </c>
      <c r="Q45" s="596">
        <v>415.12</v>
      </c>
      <c r="R45" s="597">
        <v>0</v>
      </c>
      <c r="S45" s="556">
        <v>0</v>
      </c>
      <c r="T45" s="181">
        <v>0</v>
      </c>
      <c r="U45" s="598">
        <v>6018517</v>
      </c>
      <c r="V45" s="599">
        <v>14498.26</v>
      </c>
      <c r="W45" s="563">
        <v>177714</v>
      </c>
      <c r="X45" s="564">
        <v>428.1</v>
      </c>
      <c r="Y45" s="565">
        <v>14070.16</v>
      </c>
      <c r="Z45" s="564">
        <v>0</v>
      </c>
      <c r="AA45" s="566">
        <v>0</v>
      </c>
      <c r="AB45" s="567">
        <v>6018517</v>
      </c>
      <c r="AC45" s="538">
        <v>14498.26</v>
      </c>
      <c r="AD45" s="600">
        <v>1.5327500000000001</v>
      </c>
      <c r="AE45" s="569">
        <v>0</v>
      </c>
      <c r="AF45" s="568">
        <v>1.5327500000000001</v>
      </c>
      <c r="AG45" s="570">
        <v>1.5174000000000001</v>
      </c>
      <c r="AH45" s="571">
        <v>1.5174000000000001</v>
      </c>
      <c r="AI45" s="572">
        <v>0.47960000000000003</v>
      </c>
      <c r="AJ45" s="573">
        <v>0.72770000000000001</v>
      </c>
      <c r="AK45" s="573">
        <v>1.6859999999999999</v>
      </c>
      <c r="AL45" s="574">
        <v>0.91480000000000006</v>
      </c>
      <c r="AM45" s="601">
        <v>0.79549999999999998</v>
      </c>
      <c r="AN45" s="602">
        <v>1.8431000000000002</v>
      </c>
      <c r="AO45" s="603">
        <v>1.6779999999999999</v>
      </c>
      <c r="AP45" s="578">
        <v>0</v>
      </c>
      <c r="AQ45" s="578">
        <v>0</v>
      </c>
      <c r="AR45" s="579">
        <v>0</v>
      </c>
      <c r="AS45" s="305">
        <v>0</v>
      </c>
      <c r="AT45" s="557">
        <v>1</v>
      </c>
      <c r="AU45" s="557">
        <v>1</v>
      </c>
      <c r="AV45" s="580">
        <v>6018517</v>
      </c>
      <c r="AW45" s="581">
        <v>0</v>
      </c>
      <c r="AX45" s="580">
        <v>0</v>
      </c>
      <c r="AY45" s="580">
        <v>6018517</v>
      </c>
      <c r="AZ45" s="229" t="s">
        <v>1231</v>
      </c>
      <c r="BA45" s="573">
        <v>1.5174000000000001</v>
      </c>
      <c r="BB45" s="305">
        <v>0</v>
      </c>
      <c r="BC45" s="582">
        <v>0</v>
      </c>
      <c r="BD45" s="583">
        <v>1.5327500000000001</v>
      </c>
      <c r="BE45" s="584">
        <v>3.0700000000000002E-2</v>
      </c>
      <c r="BF45" s="585">
        <v>1.47E-2</v>
      </c>
      <c r="BG45" s="584">
        <v>3.4099999999999998E-2</v>
      </c>
      <c r="BH45" s="604">
        <v>0</v>
      </c>
      <c r="BI45" s="605"/>
      <c r="BK45" s="547"/>
    </row>
    <row r="46" spans="1:63" s="2" customFormat="1" x14ac:dyDescent="0.2">
      <c r="A46" s="22" t="s">
        <v>56</v>
      </c>
      <c r="B46" s="37" t="s">
        <v>57</v>
      </c>
      <c r="C46" s="38" t="s">
        <v>56</v>
      </c>
      <c r="D46" s="24" t="s">
        <v>57</v>
      </c>
      <c r="E46" s="39" t="s">
        <v>58</v>
      </c>
      <c r="F46" s="40" t="s">
        <v>10</v>
      </c>
      <c r="G46" s="41">
        <v>3</v>
      </c>
      <c r="H46" s="525"/>
      <c r="I46" s="555">
        <v>905614</v>
      </c>
      <c r="J46" s="555">
        <v>322050</v>
      </c>
      <c r="K46" s="555">
        <v>0</v>
      </c>
      <c r="L46" s="555">
        <v>0</v>
      </c>
      <c r="M46" s="595">
        <v>0</v>
      </c>
      <c r="N46" s="181">
        <v>905614</v>
      </c>
      <c r="O46" s="556">
        <v>322050</v>
      </c>
      <c r="P46" s="556">
        <v>583564</v>
      </c>
      <c r="Q46" s="596">
        <v>33.729999999999997</v>
      </c>
      <c r="R46" s="597">
        <v>0</v>
      </c>
      <c r="S46" s="556">
        <v>0</v>
      </c>
      <c r="T46" s="181">
        <v>0</v>
      </c>
      <c r="U46" s="598">
        <v>583564</v>
      </c>
      <c r="V46" s="599">
        <v>17301.04</v>
      </c>
      <c r="W46" s="563">
        <v>17346</v>
      </c>
      <c r="X46" s="564">
        <v>514.26</v>
      </c>
      <c r="Y46" s="565">
        <v>16786.780000000002</v>
      </c>
      <c r="Z46" s="564">
        <v>0</v>
      </c>
      <c r="AA46" s="566">
        <v>0</v>
      </c>
      <c r="AB46" s="567">
        <v>583564</v>
      </c>
      <c r="AC46" s="538">
        <v>17301.04</v>
      </c>
      <c r="AD46" s="600">
        <v>1.8290599999999999</v>
      </c>
      <c r="AE46" s="569">
        <v>0</v>
      </c>
      <c r="AF46" s="568">
        <v>1.8290599999999999</v>
      </c>
      <c r="AG46" s="570">
        <v>1.8108</v>
      </c>
      <c r="AH46" s="571">
        <v>1.8108</v>
      </c>
      <c r="AI46" s="572">
        <v>0.42870000000000003</v>
      </c>
      <c r="AJ46" s="573">
        <v>0.77629999999999999</v>
      </c>
      <c r="AK46" s="573">
        <v>1.8283</v>
      </c>
      <c r="AL46" s="574">
        <v>0.98790000000000011</v>
      </c>
      <c r="AM46" s="601">
        <v>0.78580000000000005</v>
      </c>
      <c r="AN46" s="602">
        <v>1.8507</v>
      </c>
      <c r="AO46" s="603">
        <v>1.5538000000000001</v>
      </c>
      <c r="AP46" s="578">
        <v>0</v>
      </c>
      <c r="AQ46" s="578">
        <v>0</v>
      </c>
      <c r="AR46" s="579">
        <v>0</v>
      </c>
      <c r="AS46" s="305">
        <v>0</v>
      </c>
      <c r="AT46" s="557">
        <v>1</v>
      </c>
      <c r="AU46" s="557">
        <v>1</v>
      </c>
      <c r="AV46" s="580">
        <v>583564</v>
      </c>
      <c r="AW46" s="581">
        <v>0</v>
      </c>
      <c r="AX46" s="580">
        <v>0</v>
      </c>
      <c r="AY46" s="580">
        <v>583564</v>
      </c>
      <c r="AZ46" s="229" t="s">
        <v>1231</v>
      </c>
      <c r="BA46" s="573">
        <v>1.8108</v>
      </c>
      <c r="BB46" s="305">
        <v>0</v>
      </c>
      <c r="BC46" s="582">
        <v>0</v>
      </c>
      <c r="BD46" s="583">
        <v>1.8290599999999999</v>
      </c>
      <c r="BE46" s="584">
        <v>3.6600000000000001E-2</v>
      </c>
      <c r="BF46" s="585">
        <v>1.5699999999999999E-2</v>
      </c>
      <c r="BG46" s="584">
        <v>3.6999999999999998E-2</v>
      </c>
      <c r="BH46" s="604">
        <v>0</v>
      </c>
      <c r="BI46" s="605"/>
      <c r="BK46" s="547"/>
    </row>
    <row r="47" spans="1:63" s="2" customFormat="1" x14ac:dyDescent="0.2">
      <c r="A47" s="22" t="s">
        <v>59</v>
      </c>
      <c r="B47" s="37" t="s">
        <v>60</v>
      </c>
      <c r="C47" s="38" t="s">
        <v>59</v>
      </c>
      <c r="D47" s="24" t="s">
        <v>60</v>
      </c>
      <c r="E47" s="39" t="s">
        <v>61</v>
      </c>
      <c r="F47" s="40" t="s">
        <v>10</v>
      </c>
      <c r="G47" s="41">
        <v>3</v>
      </c>
      <c r="H47" s="525"/>
      <c r="I47" s="555">
        <v>1691196</v>
      </c>
      <c r="J47" s="555">
        <v>261223</v>
      </c>
      <c r="K47" s="555">
        <v>0</v>
      </c>
      <c r="L47" s="555">
        <v>0</v>
      </c>
      <c r="M47" s="595">
        <v>0</v>
      </c>
      <c r="N47" s="181">
        <v>1691196</v>
      </c>
      <c r="O47" s="556">
        <v>261223</v>
      </c>
      <c r="P47" s="556">
        <v>1429973</v>
      </c>
      <c r="Q47" s="596">
        <v>88.6</v>
      </c>
      <c r="R47" s="597">
        <v>0</v>
      </c>
      <c r="S47" s="556">
        <v>0</v>
      </c>
      <c r="T47" s="181">
        <v>0</v>
      </c>
      <c r="U47" s="598">
        <v>1429973</v>
      </c>
      <c r="V47" s="599">
        <v>16139.65</v>
      </c>
      <c r="W47" s="563">
        <v>82582</v>
      </c>
      <c r="X47" s="564">
        <v>932.08</v>
      </c>
      <c r="Y47" s="565">
        <v>15207.57</v>
      </c>
      <c r="Z47" s="564">
        <v>0</v>
      </c>
      <c r="AA47" s="566">
        <v>0</v>
      </c>
      <c r="AB47" s="567">
        <v>1429973</v>
      </c>
      <c r="AC47" s="538">
        <v>16139.65</v>
      </c>
      <c r="AD47" s="600">
        <v>1.70627</v>
      </c>
      <c r="AE47" s="569">
        <v>0</v>
      </c>
      <c r="AF47" s="568">
        <v>1.70627</v>
      </c>
      <c r="AG47" s="570">
        <v>1.6892</v>
      </c>
      <c r="AH47" s="571">
        <v>1.6892</v>
      </c>
      <c r="AI47" s="572">
        <v>0.49320000000000003</v>
      </c>
      <c r="AJ47" s="573">
        <v>0.83309999999999995</v>
      </c>
      <c r="AK47" s="573">
        <v>1.7663</v>
      </c>
      <c r="AL47" s="574">
        <v>0.98829999999999996</v>
      </c>
      <c r="AM47" s="601">
        <v>0.84299999999999997</v>
      </c>
      <c r="AN47" s="602">
        <v>1.7871999999999999</v>
      </c>
      <c r="AO47" s="603">
        <v>1.5531999999999999</v>
      </c>
      <c r="AP47" s="578">
        <v>0</v>
      </c>
      <c r="AQ47" s="578">
        <v>0</v>
      </c>
      <c r="AR47" s="579">
        <v>0</v>
      </c>
      <c r="AS47" s="305">
        <v>0</v>
      </c>
      <c r="AT47" s="557">
        <v>1</v>
      </c>
      <c r="AU47" s="557">
        <v>1</v>
      </c>
      <c r="AV47" s="580">
        <v>1429973</v>
      </c>
      <c r="AW47" s="581">
        <v>0</v>
      </c>
      <c r="AX47" s="580">
        <v>0</v>
      </c>
      <c r="AY47" s="580">
        <v>1429973</v>
      </c>
      <c r="AZ47" s="229" t="s">
        <v>1231</v>
      </c>
      <c r="BA47" s="573">
        <v>1.6892</v>
      </c>
      <c r="BB47" s="305">
        <v>0</v>
      </c>
      <c r="BC47" s="582">
        <v>0</v>
      </c>
      <c r="BD47" s="583">
        <v>1.70627</v>
      </c>
      <c r="BE47" s="584">
        <v>3.4099999999999998E-2</v>
      </c>
      <c r="BF47" s="585">
        <v>1.6799999999999999E-2</v>
      </c>
      <c r="BG47" s="584">
        <v>3.5699999999999996E-2</v>
      </c>
      <c r="BH47" s="604">
        <v>0</v>
      </c>
      <c r="BI47" s="605"/>
      <c r="BK47" s="547"/>
    </row>
    <row r="48" spans="1:63" s="2" customFormat="1" x14ac:dyDescent="0.2">
      <c r="A48" s="22" t="s">
        <v>62</v>
      </c>
      <c r="B48" s="37" t="s">
        <v>63</v>
      </c>
      <c r="C48" s="38" t="s">
        <v>62</v>
      </c>
      <c r="D48" s="24" t="s">
        <v>63</v>
      </c>
      <c r="E48" s="39" t="s">
        <v>64</v>
      </c>
      <c r="F48" s="40" t="s">
        <v>10</v>
      </c>
      <c r="G48" s="41">
        <v>3</v>
      </c>
      <c r="H48" s="525"/>
      <c r="I48" s="555">
        <v>1500682</v>
      </c>
      <c r="J48" s="555">
        <v>263415</v>
      </c>
      <c r="K48" s="555">
        <v>0</v>
      </c>
      <c r="L48" s="555">
        <v>0</v>
      </c>
      <c r="M48" s="595">
        <v>0</v>
      </c>
      <c r="N48" s="181">
        <v>1500682</v>
      </c>
      <c r="O48" s="556">
        <v>263415</v>
      </c>
      <c r="P48" s="556">
        <v>1237267</v>
      </c>
      <c r="Q48" s="596">
        <v>75.08</v>
      </c>
      <c r="R48" s="597">
        <v>0</v>
      </c>
      <c r="S48" s="556">
        <v>0</v>
      </c>
      <c r="T48" s="181">
        <v>0</v>
      </c>
      <c r="U48" s="598">
        <v>1237267</v>
      </c>
      <c r="V48" s="599">
        <v>16479.32</v>
      </c>
      <c r="W48" s="563">
        <v>34522</v>
      </c>
      <c r="X48" s="564">
        <v>459.8</v>
      </c>
      <c r="Y48" s="565">
        <v>16019.52</v>
      </c>
      <c r="Z48" s="564">
        <v>0</v>
      </c>
      <c r="AA48" s="566">
        <v>0</v>
      </c>
      <c r="AB48" s="567">
        <v>1237267</v>
      </c>
      <c r="AC48" s="538">
        <v>16479.32</v>
      </c>
      <c r="AD48" s="600">
        <v>1.7421800000000001</v>
      </c>
      <c r="AE48" s="569">
        <v>0</v>
      </c>
      <c r="AF48" s="568">
        <v>1.7421800000000001</v>
      </c>
      <c r="AG48" s="570">
        <v>1.7248000000000001</v>
      </c>
      <c r="AH48" s="571">
        <v>1.7248000000000001</v>
      </c>
      <c r="AI48" s="572">
        <v>0.45079999999999998</v>
      </c>
      <c r="AJ48" s="573">
        <v>0.77749999999999997</v>
      </c>
      <c r="AK48" s="573">
        <v>1.7888000000000002</v>
      </c>
      <c r="AL48" s="574">
        <v>1.0407999999999999</v>
      </c>
      <c r="AM48" s="601">
        <v>0.747</v>
      </c>
      <c r="AN48" s="602">
        <v>1.7187000000000001</v>
      </c>
      <c r="AO48" s="603">
        <v>1.4748000000000001</v>
      </c>
      <c r="AP48" s="578">
        <v>0</v>
      </c>
      <c r="AQ48" s="578">
        <v>0</v>
      </c>
      <c r="AR48" s="579">
        <v>0</v>
      </c>
      <c r="AS48" s="305">
        <v>0</v>
      </c>
      <c r="AT48" s="557">
        <v>1</v>
      </c>
      <c r="AU48" s="557">
        <v>1</v>
      </c>
      <c r="AV48" s="580">
        <v>1237267</v>
      </c>
      <c r="AW48" s="581">
        <v>0</v>
      </c>
      <c r="AX48" s="580">
        <v>0</v>
      </c>
      <c r="AY48" s="580">
        <v>1237267</v>
      </c>
      <c r="AZ48" s="229" t="s">
        <v>1231</v>
      </c>
      <c r="BA48" s="573">
        <v>1.7248000000000001</v>
      </c>
      <c r="BB48" s="305">
        <v>0</v>
      </c>
      <c r="BC48" s="582">
        <v>0</v>
      </c>
      <c r="BD48" s="583">
        <v>1.7421800000000001</v>
      </c>
      <c r="BE48" s="584">
        <v>3.4799999999999998E-2</v>
      </c>
      <c r="BF48" s="585">
        <v>1.5699999999999999E-2</v>
      </c>
      <c r="BG48" s="584">
        <v>3.61E-2</v>
      </c>
      <c r="BH48" s="604">
        <v>0</v>
      </c>
      <c r="BI48" s="605"/>
      <c r="BK48" s="547"/>
    </row>
    <row r="49" spans="1:63" s="2" customFormat="1" x14ac:dyDescent="0.2">
      <c r="A49" s="22" t="s">
        <v>65</v>
      </c>
      <c r="B49" s="37" t="s">
        <v>66</v>
      </c>
      <c r="C49" s="38" t="s">
        <v>65</v>
      </c>
      <c r="D49" s="24" t="s">
        <v>66</v>
      </c>
      <c r="E49" s="39" t="s">
        <v>67</v>
      </c>
      <c r="F49" s="40" t="s">
        <v>10</v>
      </c>
      <c r="G49" s="41">
        <v>3</v>
      </c>
      <c r="H49" s="525"/>
      <c r="I49" s="555">
        <v>1106542</v>
      </c>
      <c r="J49" s="555">
        <v>178335</v>
      </c>
      <c r="K49" s="555">
        <v>0</v>
      </c>
      <c r="L49" s="555">
        <v>0</v>
      </c>
      <c r="M49" s="595">
        <v>0</v>
      </c>
      <c r="N49" s="181">
        <v>1106542</v>
      </c>
      <c r="O49" s="556">
        <v>178335</v>
      </c>
      <c r="P49" s="556">
        <v>928207</v>
      </c>
      <c r="Q49" s="596">
        <v>45.95</v>
      </c>
      <c r="R49" s="597">
        <v>0</v>
      </c>
      <c r="S49" s="556">
        <v>0</v>
      </c>
      <c r="T49" s="181">
        <v>0</v>
      </c>
      <c r="U49" s="598">
        <v>928207</v>
      </c>
      <c r="V49" s="599">
        <v>20200.37</v>
      </c>
      <c r="W49" s="563">
        <v>46452</v>
      </c>
      <c r="X49" s="564">
        <v>1010.92</v>
      </c>
      <c r="Y49" s="565">
        <v>19189.45</v>
      </c>
      <c r="Z49" s="564">
        <v>2086.4500000000007</v>
      </c>
      <c r="AA49" s="566">
        <v>95872</v>
      </c>
      <c r="AB49" s="567">
        <v>1024079</v>
      </c>
      <c r="AC49" s="538">
        <v>22286.81</v>
      </c>
      <c r="AD49" s="600">
        <v>2.35615</v>
      </c>
      <c r="AE49" s="569">
        <v>0</v>
      </c>
      <c r="AF49" s="568">
        <v>2.35615</v>
      </c>
      <c r="AG49" s="570">
        <v>2.3325999999999998</v>
      </c>
      <c r="AH49" s="571">
        <v>2.3325999999999998</v>
      </c>
      <c r="AI49" s="572">
        <v>0.3533</v>
      </c>
      <c r="AJ49" s="573">
        <v>0.82410000000000005</v>
      </c>
      <c r="AK49" s="573">
        <v>2.0148999999999999</v>
      </c>
      <c r="AL49" s="574">
        <v>0.97900000000000009</v>
      </c>
      <c r="AM49" s="601">
        <v>0.84179999999999999</v>
      </c>
      <c r="AN49" s="602">
        <v>2.0581</v>
      </c>
      <c r="AO49" s="603">
        <v>1.5679000000000001</v>
      </c>
      <c r="AP49" s="578">
        <v>0</v>
      </c>
      <c r="AQ49" s="578">
        <v>0</v>
      </c>
      <c r="AR49" s="579">
        <v>0</v>
      </c>
      <c r="AS49" s="305">
        <v>0</v>
      </c>
      <c r="AT49" s="557">
        <v>1</v>
      </c>
      <c r="AU49" s="557">
        <v>1</v>
      </c>
      <c r="AV49" s="580">
        <v>928207</v>
      </c>
      <c r="AW49" s="581">
        <v>0</v>
      </c>
      <c r="AX49" s="580">
        <v>0</v>
      </c>
      <c r="AY49" s="580">
        <v>928207</v>
      </c>
      <c r="AZ49" s="229" t="s">
        <v>1231</v>
      </c>
      <c r="BA49" s="573">
        <v>2.3325999999999998</v>
      </c>
      <c r="BB49" s="305">
        <v>0</v>
      </c>
      <c r="BC49" s="582">
        <v>0</v>
      </c>
      <c r="BD49" s="583">
        <v>2.35615</v>
      </c>
      <c r="BE49" s="584">
        <v>4.7100000000000003E-2</v>
      </c>
      <c r="BF49" s="585">
        <v>1.66E-2</v>
      </c>
      <c r="BG49" s="584">
        <v>4.07E-2</v>
      </c>
      <c r="BH49" s="604">
        <v>0</v>
      </c>
      <c r="BI49" s="605"/>
      <c r="BK49" s="547"/>
    </row>
    <row r="50" spans="1:63" s="2" customFormat="1" x14ac:dyDescent="0.2">
      <c r="A50" s="311" t="s">
        <v>46</v>
      </c>
      <c r="B50" s="606" t="s">
        <v>47</v>
      </c>
      <c r="C50" s="607" t="s">
        <v>68</v>
      </c>
      <c r="D50" s="608" t="s">
        <v>1013</v>
      </c>
      <c r="E50" s="185" t="s">
        <v>1014</v>
      </c>
      <c r="F50" s="609" t="s">
        <v>10</v>
      </c>
      <c r="G50" s="187">
        <v>3</v>
      </c>
      <c r="H50" s="610"/>
      <c r="I50" s="611">
        <v>0</v>
      </c>
      <c r="J50" s="611">
        <v>0</v>
      </c>
      <c r="K50" s="611">
        <v>0</v>
      </c>
      <c r="L50" s="611">
        <v>0</v>
      </c>
      <c r="M50" s="612">
        <v>0</v>
      </c>
      <c r="N50" s="186">
        <v>0</v>
      </c>
      <c r="O50" s="613">
        <v>0</v>
      </c>
      <c r="P50" s="613">
        <v>0</v>
      </c>
      <c r="Q50" s="614">
        <v>0</v>
      </c>
      <c r="R50" s="615">
        <v>0</v>
      </c>
      <c r="S50" s="613">
        <v>0</v>
      </c>
      <c r="T50" s="186">
        <v>0</v>
      </c>
      <c r="U50" s="616">
        <v>0</v>
      </c>
      <c r="V50" s="617">
        <v>0</v>
      </c>
      <c r="W50" s="563">
        <v>0</v>
      </c>
      <c r="X50" s="564">
        <v>0</v>
      </c>
      <c r="Y50" s="565">
        <v>0</v>
      </c>
      <c r="Z50" s="564">
        <v>0</v>
      </c>
      <c r="AA50" s="566">
        <v>0</v>
      </c>
      <c r="AB50" s="567">
        <v>0</v>
      </c>
      <c r="AC50" s="618">
        <v>0</v>
      </c>
      <c r="AD50" s="619">
        <v>0</v>
      </c>
      <c r="AE50" s="569">
        <v>0</v>
      </c>
      <c r="AF50" s="568">
        <v>0</v>
      </c>
      <c r="AG50" s="570">
        <v>0</v>
      </c>
      <c r="AH50" s="571">
        <v>0</v>
      </c>
      <c r="AI50" s="620">
        <v>0.5474</v>
      </c>
      <c r="AJ50" s="621">
        <v>1.008</v>
      </c>
      <c r="AK50" s="621">
        <v>0</v>
      </c>
      <c r="AL50" s="574">
        <v>0</v>
      </c>
      <c r="AM50" s="601">
        <v>1.0354000000000001</v>
      </c>
      <c r="AN50" s="602">
        <v>0</v>
      </c>
      <c r="AO50" s="603">
        <v>0</v>
      </c>
      <c r="AP50" s="578">
        <v>0</v>
      </c>
      <c r="AQ50" s="578" t="s">
        <v>1377</v>
      </c>
      <c r="AR50" s="579">
        <v>0</v>
      </c>
      <c r="AS50" s="305">
        <v>0</v>
      </c>
      <c r="AT50" s="557">
        <v>0</v>
      </c>
      <c r="AU50" s="557">
        <v>0</v>
      </c>
      <c r="AV50" s="580">
        <v>0</v>
      </c>
      <c r="AW50" s="581">
        <v>0</v>
      </c>
      <c r="AX50" s="580">
        <v>0</v>
      </c>
      <c r="AY50" s="580">
        <v>0</v>
      </c>
      <c r="AZ50" s="229" t="s">
        <v>1231</v>
      </c>
      <c r="BA50" s="573">
        <v>0</v>
      </c>
      <c r="BB50" s="305">
        <v>0</v>
      </c>
      <c r="BC50" s="582">
        <v>0</v>
      </c>
      <c r="BD50" s="583">
        <v>0</v>
      </c>
      <c r="BE50" s="584">
        <v>0</v>
      </c>
      <c r="BF50" s="585">
        <v>2.0400000000000001E-2</v>
      </c>
      <c r="BG50" s="584">
        <v>0</v>
      </c>
      <c r="BH50" s="604">
        <v>0</v>
      </c>
      <c r="BI50" s="605"/>
      <c r="BK50" s="547"/>
    </row>
    <row r="51" spans="1:63" s="2" customFormat="1" x14ac:dyDescent="0.2">
      <c r="A51" s="311" t="s">
        <v>49</v>
      </c>
      <c r="B51" s="606" t="s">
        <v>50</v>
      </c>
      <c r="C51" s="607" t="s">
        <v>68</v>
      </c>
      <c r="D51" s="608" t="s">
        <v>1013</v>
      </c>
      <c r="E51" s="185" t="s">
        <v>1015</v>
      </c>
      <c r="F51" s="609" t="s">
        <v>10</v>
      </c>
      <c r="G51" s="187">
        <v>3</v>
      </c>
      <c r="H51" s="610"/>
      <c r="I51" s="611">
        <v>0</v>
      </c>
      <c r="J51" s="611">
        <v>0</v>
      </c>
      <c r="K51" s="611">
        <v>0</v>
      </c>
      <c r="L51" s="611">
        <v>0</v>
      </c>
      <c r="M51" s="612">
        <v>0</v>
      </c>
      <c r="N51" s="186">
        <v>0</v>
      </c>
      <c r="O51" s="613">
        <v>0</v>
      </c>
      <c r="P51" s="613">
        <v>0</v>
      </c>
      <c r="Q51" s="614">
        <v>0</v>
      </c>
      <c r="R51" s="615">
        <v>0</v>
      </c>
      <c r="S51" s="613">
        <v>0</v>
      </c>
      <c r="T51" s="186">
        <v>0</v>
      </c>
      <c r="U51" s="616">
        <v>0</v>
      </c>
      <c r="V51" s="617">
        <v>0</v>
      </c>
      <c r="W51" s="563">
        <v>0</v>
      </c>
      <c r="X51" s="564">
        <v>0</v>
      </c>
      <c r="Y51" s="565">
        <v>0</v>
      </c>
      <c r="Z51" s="564">
        <v>0</v>
      </c>
      <c r="AA51" s="566">
        <v>0</v>
      </c>
      <c r="AB51" s="567">
        <v>0</v>
      </c>
      <c r="AC51" s="618">
        <v>0</v>
      </c>
      <c r="AD51" s="619">
        <v>0</v>
      </c>
      <c r="AE51" s="569">
        <v>0</v>
      </c>
      <c r="AF51" s="568">
        <v>0</v>
      </c>
      <c r="AG51" s="570">
        <v>0</v>
      </c>
      <c r="AH51" s="571">
        <v>0</v>
      </c>
      <c r="AI51" s="620">
        <v>0.57499999999999996</v>
      </c>
      <c r="AJ51" s="621">
        <v>1.0588</v>
      </c>
      <c r="AK51" s="621">
        <v>0</v>
      </c>
      <c r="AL51" s="574">
        <v>0</v>
      </c>
      <c r="AM51" s="601">
        <v>0.97030000000000005</v>
      </c>
      <c r="AN51" s="602">
        <v>0</v>
      </c>
      <c r="AO51" s="603">
        <v>0</v>
      </c>
      <c r="AP51" s="578">
        <v>0</v>
      </c>
      <c r="AQ51" s="578" t="s">
        <v>1377</v>
      </c>
      <c r="AR51" s="579">
        <v>0</v>
      </c>
      <c r="AS51" s="305">
        <v>0</v>
      </c>
      <c r="AT51" s="557">
        <v>0</v>
      </c>
      <c r="AU51" s="557">
        <v>0</v>
      </c>
      <c r="AV51" s="580">
        <v>0</v>
      </c>
      <c r="AW51" s="581">
        <v>0</v>
      </c>
      <c r="AX51" s="580">
        <v>0</v>
      </c>
      <c r="AY51" s="580">
        <v>0</v>
      </c>
      <c r="AZ51" s="229" t="s">
        <v>1231</v>
      </c>
      <c r="BA51" s="573">
        <v>0</v>
      </c>
      <c r="BB51" s="305">
        <v>0</v>
      </c>
      <c r="BC51" s="582">
        <v>0</v>
      </c>
      <c r="BD51" s="583">
        <v>0</v>
      </c>
      <c r="BE51" s="584">
        <v>0</v>
      </c>
      <c r="BF51" s="585">
        <v>2.1399999999999999E-2</v>
      </c>
      <c r="BG51" s="584">
        <v>0</v>
      </c>
      <c r="BH51" s="604">
        <v>0</v>
      </c>
      <c r="BI51" s="605"/>
      <c r="BK51" s="547"/>
    </row>
    <row r="52" spans="1:63" s="2" customFormat="1" x14ac:dyDescent="0.2">
      <c r="A52" s="311" t="s">
        <v>52</v>
      </c>
      <c r="B52" s="606" t="s">
        <v>53</v>
      </c>
      <c r="C52" s="607" t="s">
        <v>68</v>
      </c>
      <c r="D52" s="608" t="s">
        <v>1013</v>
      </c>
      <c r="E52" s="185" t="s">
        <v>1016</v>
      </c>
      <c r="F52" s="609" t="s">
        <v>10</v>
      </c>
      <c r="G52" s="187">
        <v>3</v>
      </c>
      <c r="H52" s="610"/>
      <c r="I52" s="611">
        <v>0</v>
      </c>
      <c r="J52" s="611">
        <v>0</v>
      </c>
      <c r="K52" s="611">
        <v>0</v>
      </c>
      <c r="L52" s="611">
        <v>0</v>
      </c>
      <c r="M52" s="612">
        <v>0</v>
      </c>
      <c r="N52" s="186">
        <v>0</v>
      </c>
      <c r="O52" s="613">
        <v>0</v>
      </c>
      <c r="P52" s="613">
        <v>0</v>
      </c>
      <c r="Q52" s="614">
        <v>0</v>
      </c>
      <c r="R52" s="615">
        <v>0</v>
      </c>
      <c r="S52" s="613">
        <v>0</v>
      </c>
      <c r="T52" s="186">
        <v>0</v>
      </c>
      <c r="U52" s="616">
        <v>0</v>
      </c>
      <c r="V52" s="617">
        <v>0</v>
      </c>
      <c r="W52" s="563">
        <v>0</v>
      </c>
      <c r="X52" s="564">
        <v>0</v>
      </c>
      <c r="Y52" s="565">
        <v>0</v>
      </c>
      <c r="Z52" s="564">
        <v>0</v>
      </c>
      <c r="AA52" s="566">
        <v>0</v>
      </c>
      <c r="AB52" s="567">
        <v>0</v>
      </c>
      <c r="AC52" s="618">
        <v>0</v>
      </c>
      <c r="AD52" s="619">
        <v>0</v>
      </c>
      <c r="AE52" s="569">
        <v>0</v>
      </c>
      <c r="AF52" s="568">
        <v>0</v>
      </c>
      <c r="AG52" s="570">
        <v>0</v>
      </c>
      <c r="AH52" s="571">
        <v>0</v>
      </c>
      <c r="AI52" s="620">
        <v>0.52039999999999997</v>
      </c>
      <c r="AJ52" s="621">
        <v>0.95830000000000004</v>
      </c>
      <c r="AK52" s="621">
        <v>0</v>
      </c>
      <c r="AL52" s="574">
        <v>0</v>
      </c>
      <c r="AM52" s="601">
        <v>1.0476000000000001</v>
      </c>
      <c r="AN52" s="602">
        <v>0</v>
      </c>
      <c r="AO52" s="603">
        <v>0</v>
      </c>
      <c r="AP52" s="578">
        <v>0</v>
      </c>
      <c r="AQ52" s="578" t="s">
        <v>1377</v>
      </c>
      <c r="AR52" s="579">
        <v>0</v>
      </c>
      <c r="AS52" s="305">
        <v>0</v>
      </c>
      <c r="AT52" s="557">
        <v>0</v>
      </c>
      <c r="AU52" s="557">
        <v>0</v>
      </c>
      <c r="AV52" s="580">
        <v>0</v>
      </c>
      <c r="AW52" s="581">
        <v>0</v>
      </c>
      <c r="AX52" s="580">
        <v>0</v>
      </c>
      <c r="AY52" s="580">
        <v>0</v>
      </c>
      <c r="AZ52" s="229" t="s">
        <v>1231</v>
      </c>
      <c r="BA52" s="573">
        <v>0</v>
      </c>
      <c r="BB52" s="305">
        <v>0</v>
      </c>
      <c r="BC52" s="582">
        <v>0</v>
      </c>
      <c r="BD52" s="583">
        <v>0</v>
      </c>
      <c r="BE52" s="584">
        <v>0</v>
      </c>
      <c r="BF52" s="585">
        <v>1.9400000000000001E-2</v>
      </c>
      <c r="BG52" s="584">
        <v>0</v>
      </c>
      <c r="BH52" s="604">
        <v>0</v>
      </c>
      <c r="BI52" s="605"/>
      <c r="BK52" s="547"/>
    </row>
    <row r="53" spans="1:63" s="2" customFormat="1" x14ac:dyDescent="0.2">
      <c r="A53" s="311" t="s">
        <v>56</v>
      </c>
      <c r="B53" s="606" t="s">
        <v>57</v>
      </c>
      <c r="C53" s="607" t="s">
        <v>68</v>
      </c>
      <c r="D53" s="608" t="s">
        <v>1013</v>
      </c>
      <c r="E53" s="185" t="s">
        <v>1017</v>
      </c>
      <c r="F53" s="609" t="s">
        <v>10</v>
      </c>
      <c r="G53" s="187">
        <v>3</v>
      </c>
      <c r="H53" s="610"/>
      <c r="I53" s="611">
        <v>0</v>
      </c>
      <c r="J53" s="611">
        <v>0</v>
      </c>
      <c r="K53" s="611">
        <v>0</v>
      </c>
      <c r="L53" s="611">
        <v>0</v>
      </c>
      <c r="M53" s="612">
        <v>0</v>
      </c>
      <c r="N53" s="186">
        <v>0</v>
      </c>
      <c r="O53" s="613">
        <v>0</v>
      </c>
      <c r="P53" s="613">
        <v>0</v>
      </c>
      <c r="Q53" s="614">
        <v>0</v>
      </c>
      <c r="R53" s="615">
        <v>0</v>
      </c>
      <c r="S53" s="613">
        <v>0</v>
      </c>
      <c r="T53" s="186">
        <v>0</v>
      </c>
      <c r="U53" s="616">
        <v>0</v>
      </c>
      <c r="V53" s="617">
        <v>0</v>
      </c>
      <c r="W53" s="563">
        <v>0</v>
      </c>
      <c r="X53" s="564">
        <v>0</v>
      </c>
      <c r="Y53" s="565">
        <v>0</v>
      </c>
      <c r="Z53" s="564">
        <v>0</v>
      </c>
      <c r="AA53" s="566">
        <v>0</v>
      </c>
      <c r="AB53" s="567">
        <v>0</v>
      </c>
      <c r="AC53" s="618">
        <v>0</v>
      </c>
      <c r="AD53" s="619">
        <v>0</v>
      </c>
      <c r="AE53" s="569">
        <v>0</v>
      </c>
      <c r="AF53" s="568">
        <v>0</v>
      </c>
      <c r="AG53" s="570">
        <v>0</v>
      </c>
      <c r="AH53" s="571">
        <v>0</v>
      </c>
      <c r="AI53" s="620">
        <v>0.57130000000000003</v>
      </c>
      <c r="AJ53" s="621">
        <v>1.052</v>
      </c>
      <c r="AK53" s="621">
        <v>0</v>
      </c>
      <c r="AL53" s="574">
        <v>0</v>
      </c>
      <c r="AM53" s="601">
        <v>1.0649</v>
      </c>
      <c r="AN53" s="602">
        <v>0</v>
      </c>
      <c r="AO53" s="603">
        <v>0</v>
      </c>
      <c r="AP53" s="578">
        <v>0</v>
      </c>
      <c r="AQ53" s="578" t="s">
        <v>1377</v>
      </c>
      <c r="AR53" s="579">
        <v>0</v>
      </c>
      <c r="AS53" s="305">
        <v>0</v>
      </c>
      <c r="AT53" s="557">
        <v>0</v>
      </c>
      <c r="AU53" s="557">
        <v>0</v>
      </c>
      <c r="AV53" s="580">
        <v>0</v>
      </c>
      <c r="AW53" s="581">
        <v>0</v>
      </c>
      <c r="AX53" s="580">
        <v>0</v>
      </c>
      <c r="AY53" s="580">
        <v>0</v>
      </c>
      <c r="AZ53" s="229" t="s">
        <v>1231</v>
      </c>
      <c r="BA53" s="573">
        <v>0</v>
      </c>
      <c r="BB53" s="305">
        <v>0</v>
      </c>
      <c r="BC53" s="582">
        <v>0</v>
      </c>
      <c r="BD53" s="583">
        <v>0</v>
      </c>
      <c r="BE53" s="584">
        <v>0</v>
      </c>
      <c r="BF53" s="585">
        <v>2.1299999999999999E-2</v>
      </c>
      <c r="BG53" s="584">
        <v>0</v>
      </c>
      <c r="BH53" s="604">
        <v>0</v>
      </c>
      <c r="BI53" s="605"/>
      <c r="BK53" s="547"/>
    </row>
    <row r="54" spans="1:63" s="2" customFormat="1" x14ac:dyDescent="0.2">
      <c r="A54" s="311" t="s">
        <v>59</v>
      </c>
      <c r="B54" s="606" t="s">
        <v>60</v>
      </c>
      <c r="C54" s="607" t="s">
        <v>68</v>
      </c>
      <c r="D54" s="608" t="s">
        <v>1013</v>
      </c>
      <c r="E54" s="185" t="s">
        <v>1018</v>
      </c>
      <c r="F54" s="609" t="s">
        <v>10</v>
      </c>
      <c r="G54" s="187">
        <v>3</v>
      </c>
      <c r="H54" s="610"/>
      <c r="I54" s="611">
        <v>0</v>
      </c>
      <c r="J54" s="611">
        <v>0</v>
      </c>
      <c r="K54" s="611">
        <v>0</v>
      </c>
      <c r="L54" s="611">
        <v>0</v>
      </c>
      <c r="M54" s="612">
        <v>0</v>
      </c>
      <c r="N54" s="186">
        <v>0</v>
      </c>
      <c r="O54" s="613">
        <v>0</v>
      </c>
      <c r="P54" s="613">
        <v>0</v>
      </c>
      <c r="Q54" s="614">
        <v>0</v>
      </c>
      <c r="R54" s="615">
        <v>0</v>
      </c>
      <c r="S54" s="613">
        <v>0</v>
      </c>
      <c r="T54" s="186">
        <v>0</v>
      </c>
      <c r="U54" s="616">
        <v>0</v>
      </c>
      <c r="V54" s="617">
        <v>0</v>
      </c>
      <c r="W54" s="563">
        <v>0</v>
      </c>
      <c r="X54" s="564">
        <v>0</v>
      </c>
      <c r="Y54" s="565">
        <v>0</v>
      </c>
      <c r="Z54" s="564">
        <v>0</v>
      </c>
      <c r="AA54" s="566">
        <v>0</v>
      </c>
      <c r="AB54" s="567">
        <v>0</v>
      </c>
      <c r="AC54" s="618">
        <v>0</v>
      </c>
      <c r="AD54" s="619">
        <v>0</v>
      </c>
      <c r="AE54" s="569">
        <v>0</v>
      </c>
      <c r="AF54" s="568">
        <v>0</v>
      </c>
      <c r="AG54" s="570">
        <v>0</v>
      </c>
      <c r="AH54" s="571">
        <v>0</v>
      </c>
      <c r="AI54" s="620">
        <v>0.50680000000000003</v>
      </c>
      <c r="AJ54" s="621">
        <v>0.93320000000000003</v>
      </c>
      <c r="AK54" s="621">
        <v>0</v>
      </c>
      <c r="AL54" s="574">
        <v>0</v>
      </c>
      <c r="AM54" s="601">
        <v>0.94420000000000004</v>
      </c>
      <c r="AN54" s="602">
        <v>0</v>
      </c>
      <c r="AO54" s="603">
        <v>0</v>
      </c>
      <c r="AP54" s="578">
        <v>0</v>
      </c>
      <c r="AQ54" s="578" t="s">
        <v>1377</v>
      </c>
      <c r="AR54" s="579">
        <v>0</v>
      </c>
      <c r="AS54" s="305">
        <v>0</v>
      </c>
      <c r="AT54" s="557">
        <v>0</v>
      </c>
      <c r="AU54" s="557">
        <v>0</v>
      </c>
      <c r="AV54" s="580">
        <v>0</v>
      </c>
      <c r="AW54" s="581">
        <v>0</v>
      </c>
      <c r="AX54" s="580">
        <v>0</v>
      </c>
      <c r="AY54" s="580">
        <v>0</v>
      </c>
      <c r="AZ54" s="229" t="s">
        <v>1231</v>
      </c>
      <c r="BA54" s="573">
        <v>0</v>
      </c>
      <c r="BB54" s="305">
        <v>0</v>
      </c>
      <c r="BC54" s="582">
        <v>0</v>
      </c>
      <c r="BD54" s="583">
        <v>0</v>
      </c>
      <c r="BE54" s="584">
        <v>0</v>
      </c>
      <c r="BF54" s="585">
        <v>1.89E-2</v>
      </c>
      <c r="BG54" s="584">
        <v>0</v>
      </c>
      <c r="BH54" s="604">
        <v>0</v>
      </c>
      <c r="BI54" s="605"/>
      <c r="BK54" s="547"/>
    </row>
    <row r="55" spans="1:63" s="2" customFormat="1" x14ac:dyDescent="0.2">
      <c r="A55" s="311" t="s">
        <v>62</v>
      </c>
      <c r="B55" s="606" t="s">
        <v>63</v>
      </c>
      <c r="C55" s="607" t="s">
        <v>68</v>
      </c>
      <c r="D55" s="608" t="s">
        <v>1013</v>
      </c>
      <c r="E55" s="185" t="s">
        <v>1019</v>
      </c>
      <c r="F55" s="609" t="s">
        <v>10</v>
      </c>
      <c r="G55" s="187">
        <v>3</v>
      </c>
      <c r="H55" s="610"/>
      <c r="I55" s="611">
        <v>0</v>
      </c>
      <c r="J55" s="611">
        <v>0</v>
      </c>
      <c r="K55" s="611">
        <v>0</v>
      </c>
      <c r="L55" s="611">
        <v>0</v>
      </c>
      <c r="M55" s="612">
        <v>0</v>
      </c>
      <c r="N55" s="186">
        <v>0</v>
      </c>
      <c r="O55" s="613">
        <v>0</v>
      </c>
      <c r="P55" s="613">
        <v>0</v>
      </c>
      <c r="Q55" s="614">
        <v>0</v>
      </c>
      <c r="R55" s="615">
        <v>0</v>
      </c>
      <c r="S55" s="613">
        <v>0</v>
      </c>
      <c r="T55" s="186">
        <v>0</v>
      </c>
      <c r="U55" s="616">
        <v>0</v>
      </c>
      <c r="V55" s="617">
        <v>0</v>
      </c>
      <c r="W55" s="563">
        <v>0</v>
      </c>
      <c r="X55" s="564">
        <v>0</v>
      </c>
      <c r="Y55" s="565">
        <v>0</v>
      </c>
      <c r="Z55" s="564">
        <v>0</v>
      </c>
      <c r="AA55" s="566">
        <v>0</v>
      </c>
      <c r="AB55" s="567">
        <v>0</v>
      </c>
      <c r="AC55" s="618">
        <v>0</v>
      </c>
      <c r="AD55" s="619">
        <v>0</v>
      </c>
      <c r="AE55" s="569">
        <v>0</v>
      </c>
      <c r="AF55" s="568">
        <v>0</v>
      </c>
      <c r="AG55" s="570">
        <v>0</v>
      </c>
      <c r="AH55" s="571">
        <v>0</v>
      </c>
      <c r="AI55" s="620">
        <v>0.54920000000000002</v>
      </c>
      <c r="AJ55" s="621">
        <v>1.0113000000000001</v>
      </c>
      <c r="AK55" s="621">
        <v>0</v>
      </c>
      <c r="AL55" s="574">
        <v>0</v>
      </c>
      <c r="AM55" s="601">
        <v>0.97170000000000001</v>
      </c>
      <c r="AN55" s="602">
        <v>0</v>
      </c>
      <c r="AO55" s="603">
        <v>0</v>
      </c>
      <c r="AP55" s="578">
        <v>0</v>
      </c>
      <c r="AQ55" s="578" t="s">
        <v>1377</v>
      </c>
      <c r="AR55" s="579">
        <v>0</v>
      </c>
      <c r="AS55" s="305">
        <v>0</v>
      </c>
      <c r="AT55" s="557">
        <v>0</v>
      </c>
      <c r="AU55" s="557">
        <v>0</v>
      </c>
      <c r="AV55" s="580">
        <v>0</v>
      </c>
      <c r="AW55" s="581">
        <v>0</v>
      </c>
      <c r="AX55" s="580">
        <v>0</v>
      </c>
      <c r="AY55" s="580">
        <v>0</v>
      </c>
      <c r="AZ55" s="229" t="s">
        <v>1231</v>
      </c>
      <c r="BA55" s="573">
        <v>0</v>
      </c>
      <c r="BB55" s="305">
        <v>0</v>
      </c>
      <c r="BC55" s="582">
        <v>0</v>
      </c>
      <c r="BD55" s="583">
        <v>0</v>
      </c>
      <c r="BE55" s="584">
        <v>0</v>
      </c>
      <c r="BF55" s="585">
        <v>2.0400000000000001E-2</v>
      </c>
      <c r="BG55" s="584">
        <v>0</v>
      </c>
      <c r="BH55" s="604">
        <v>0</v>
      </c>
      <c r="BI55" s="605"/>
      <c r="BK55" s="547"/>
    </row>
    <row r="56" spans="1:63" s="2" customFormat="1" x14ac:dyDescent="0.2">
      <c r="A56" s="311" t="s">
        <v>65</v>
      </c>
      <c r="B56" s="606" t="s">
        <v>66</v>
      </c>
      <c r="C56" s="607" t="s">
        <v>68</v>
      </c>
      <c r="D56" s="608" t="s">
        <v>1013</v>
      </c>
      <c r="E56" s="185" t="s">
        <v>1020</v>
      </c>
      <c r="F56" s="609" t="s">
        <v>10</v>
      </c>
      <c r="G56" s="187">
        <v>3</v>
      </c>
      <c r="H56" s="610"/>
      <c r="I56" s="611">
        <v>0</v>
      </c>
      <c r="J56" s="611">
        <v>0</v>
      </c>
      <c r="K56" s="611">
        <v>0</v>
      </c>
      <c r="L56" s="611">
        <v>0</v>
      </c>
      <c r="M56" s="612">
        <v>0</v>
      </c>
      <c r="N56" s="186">
        <v>0</v>
      </c>
      <c r="O56" s="613">
        <v>0</v>
      </c>
      <c r="P56" s="613">
        <v>0</v>
      </c>
      <c r="Q56" s="614">
        <v>0</v>
      </c>
      <c r="R56" s="615">
        <v>0</v>
      </c>
      <c r="S56" s="613">
        <v>0</v>
      </c>
      <c r="T56" s="186">
        <v>0</v>
      </c>
      <c r="U56" s="616">
        <v>0</v>
      </c>
      <c r="V56" s="617">
        <v>0</v>
      </c>
      <c r="W56" s="563">
        <v>0</v>
      </c>
      <c r="X56" s="564">
        <v>0</v>
      </c>
      <c r="Y56" s="565">
        <v>0</v>
      </c>
      <c r="Z56" s="564">
        <v>0</v>
      </c>
      <c r="AA56" s="566">
        <v>0</v>
      </c>
      <c r="AB56" s="567">
        <v>0</v>
      </c>
      <c r="AC56" s="618">
        <v>0</v>
      </c>
      <c r="AD56" s="619">
        <v>0</v>
      </c>
      <c r="AE56" s="569">
        <v>0</v>
      </c>
      <c r="AF56" s="568">
        <v>0</v>
      </c>
      <c r="AG56" s="570">
        <v>0</v>
      </c>
      <c r="AH56" s="571">
        <v>0</v>
      </c>
      <c r="AI56" s="620">
        <v>0.64670000000000005</v>
      </c>
      <c r="AJ56" s="621">
        <v>1.1908000000000001</v>
      </c>
      <c r="AK56" s="621">
        <v>0</v>
      </c>
      <c r="AL56" s="574">
        <v>0</v>
      </c>
      <c r="AM56" s="601">
        <v>1.2162999999999999</v>
      </c>
      <c r="AN56" s="602">
        <v>0</v>
      </c>
      <c r="AO56" s="603">
        <v>0</v>
      </c>
      <c r="AP56" s="578">
        <v>0</v>
      </c>
      <c r="AQ56" s="578" t="s">
        <v>1377</v>
      </c>
      <c r="AR56" s="579">
        <v>0</v>
      </c>
      <c r="AS56" s="305">
        <v>0</v>
      </c>
      <c r="AT56" s="557">
        <v>0</v>
      </c>
      <c r="AU56" s="557">
        <v>0</v>
      </c>
      <c r="AV56" s="580">
        <v>0</v>
      </c>
      <c r="AW56" s="581">
        <v>0</v>
      </c>
      <c r="AX56" s="580">
        <v>0</v>
      </c>
      <c r="AY56" s="580">
        <v>0</v>
      </c>
      <c r="AZ56" s="229" t="s">
        <v>1231</v>
      </c>
      <c r="BA56" s="573">
        <v>0</v>
      </c>
      <c r="BB56" s="305">
        <v>0</v>
      </c>
      <c r="BC56" s="582">
        <v>0</v>
      </c>
      <c r="BD56" s="583">
        <v>0</v>
      </c>
      <c r="BE56" s="584">
        <v>0</v>
      </c>
      <c r="BF56" s="585">
        <v>2.41E-2</v>
      </c>
      <c r="BG56" s="584">
        <v>0</v>
      </c>
      <c r="BH56" s="604">
        <v>0</v>
      </c>
      <c r="BI56" s="605"/>
      <c r="BK56" s="547"/>
    </row>
    <row r="57" spans="1:63" s="2" customFormat="1" x14ac:dyDescent="0.2">
      <c r="A57" s="42" t="s">
        <v>68</v>
      </c>
      <c r="B57" s="43" t="s">
        <v>69</v>
      </c>
      <c r="C57" s="44" t="s">
        <v>68</v>
      </c>
      <c r="D57" s="45" t="s">
        <v>69</v>
      </c>
      <c r="E57" s="46" t="s">
        <v>70</v>
      </c>
      <c r="F57" s="47" t="s">
        <v>10</v>
      </c>
      <c r="G57" s="48">
        <v>3</v>
      </c>
      <c r="H57" s="610"/>
      <c r="I57" s="622">
        <v>19006630</v>
      </c>
      <c r="J57" s="622">
        <v>1981006</v>
      </c>
      <c r="K57" s="622">
        <v>0</v>
      </c>
      <c r="L57" s="622">
        <v>0</v>
      </c>
      <c r="M57" s="190">
        <v>0</v>
      </c>
      <c r="N57" s="623">
        <v>19006630</v>
      </c>
      <c r="O57" s="624">
        <v>1981006</v>
      </c>
      <c r="P57" s="624">
        <v>17025624</v>
      </c>
      <c r="Q57" s="625">
        <v>967.71</v>
      </c>
      <c r="R57" s="626">
        <v>65.489999999999995</v>
      </c>
      <c r="S57" s="624">
        <v>538917</v>
      </c>
      <c r="T57" s="623">
        <v>0</v>
      </c>
      <c r="U57" s="627">
        <v>17025624</v>
      </c>
      <c r="V57" s="628">
        <v>17593.73</v>
      </c>
      <c r="W57" s="563">
        <v>580410</v>
      </c>
      <c r="X57" s="564">
        <v>599.78</v>
      </c>
      <c r="Y57" s="565">
        <v>16993.95</v>
      </c>
      <c r="Z57" s="564">
        <v>0</v>
      </c>
      <c r="AA57" s="566">
        <v>0</v>
      </c>
      <c r="AB57" s="567">
        <v>17025624</v>
      </c>
      <c r="AC57" s="538">
        <v>17593.73</v>
      </c>
      <c r="AD57" s="629">
        <v>1.86</v>
      </c>
      <c r="AE57" s="569">
        <v>0</v>
      </c>
      <c r="AF57" s="568">
        <v>1.86</v>
      </c>
      <c r="AG57" s="570">
        <v>1.8413999999999999</v>
      </c>
      <c r="AH57" s="571">
        <v>1.8413999999999999</v>
      </c>
      <c r="AI57" s="630">
        <v>0</v>
      </c>
      <c r="AJ57" s="631">
        <v>0</v>
      </c>
      <c r="AK57" s="631">
        <v>0</v>
      </c>
      <c r="AL57" s="574">
        <v>0</v>
      </c>
      <c r="AM57" s="601">
        <v>0</v>
      </c>
      <c r="AN57" s="602">
        <v>0</v>
      </c>
      <c r="AO57" s="603">
        <v>0</v>
      </c>
      <c r="AP57" s="578">
        <v>0</v>
      </c>
      <c r="AQ57" s="578" t="s">
        <v>1377</v>
      </c>
      <c r="AR57" s="579">
        <v>0</v>
      </c>
      <c r="AS57" s="305">
        <v>0</v>
      </c>
      <c r="AT57" s="557">
        <v>0</v>
      </c>
      <c r="AU57" s="557">
        <v>0</v>
      </c>
      <c r="AV57" s="580">
        <v>17025624</v>
      </c>
      <c r="AW57" s="581">
        <v>65.489999999999995</v>
      </c>
      <c r="AX57" s="580">
        <v>538917</v>
      </c>
      <c r="AY57" s="580">
        <v>16486707</v>
      </c>
      <c r="AZ57" s="229" t="s">
        <v>1231</v>
      </c>
      <c r="BA57" s="573">
        <v>1.8413999999999999</v>
      </c>
      <c r="BB57" s="305">
        <v>0</v>
      </c>
      <c r="BC57" s="582">
        <v>0</v>
      </c>
      <c r="BD57" s="583">
        <v>1.86</v>
      </c>
      <c r="BE57" s="584">
        <v>3.7199999999999997E-2</v>
      </c>
      <c r="BF57" s="585">
        <v>0</v>
      </c>
      <c r="BG57" s="584">
        <v>0</v>
      </c>
      <c r="BH57" s="604">
        <v>0</v>
      </c>
      <c r="BI57" s="605"/>
      <c r="BK57" s="547"/>
    </row>
    <row r="58" spans="1:63" s="2" customFormat="1" x14ac:dyDescent="0.2">
      <c r="A58" s="22" t="s">
        <v>71</v>
      </c>
      <c r="B58" s="37" t="s">
        <v>72</v>
      </c>
      <c r="C58" s="38" t="s">
        <v>71</v>
      </c>
      <c r="D58" s="24" t="s">
        <v>72</v>
      </c>
      <c r="E58" s="39" t="s">
        <v>73</v>
      </c>
      <c r="F58" s="40" t="s">
        <v>74</v>
      </c>
      <c r="G58" s="41">
        <v>4</v>
      </c>
      <c r="H58" s="525"/>
      <c r="I58" s="555">
        <v>1646360</v>
      </c>
      <c r="J58" s="555">
        <v>403859</v>
      </c>
      <c r="K58" s="555">
        <v>0</v>
      </c>
      <c r="L58" s="555">
        <v>0</v>
      </c>
      <c r="M58" s="595">
        <v>0</v>
      </c>
      <c r="N58" s="181">
        <v>1646360</v>
      </c>
      <c r="O58" s="556">
        <v>403859</v>
      </c>
      <c r="P58" s="556">
        <v>1242501</v>
      </c>
      <c r="Q58" s="596">
        <v>94.42</v>
      </c>
      <c r="R58" s="597">
        <v>0</v>
      </c>
      <c r="S58" s="556">
        <v>0</v>
      </c>
      <c r="T58" s="181">
        <v>0</v>
      </c>
      <c r="U58" s="598">
        <v>1242501</v>
      </c>
      <c r="V58" s="599">
        <v>13159.3</v>
      </c>
      <c r="W58" s="563">
        <v>0</v>
      </c>
      <c r="X58" s="564">
        <v>0</v>
      </c>
      <c r="Y58" s="565">
        <v>13159.3</v>
      </c>
      <c r="Z58" s="564">
        <v>0</v>
      </c>
      <c r="AA58" s="566">
        <v>0</v>
      </c>
      <c r="AB58" s="567">
        <v>1242501</v>
      </c>
      <c r="AC58" s="538">
        <v>13159.3</v>
      </c>
      <c r="AD58" s="600">
        <v>1.3911899999999999</v>
      </c>
      <c r="AE58" s="569">
        <v>0</v>
      </c>
      <c r="AF58" s="568">
        <v>1.3911899999999999</v>
      </c>
      <c r="AG58" s="570">
        <v>1.3773</v>
      </c>
      <c r="AH58" s="571">
        <v>1.3773</v>
      </c>
      <c r="AI58" s="572">
        <v>0.60860000000000003</v>
      </c>
      <c r="AJ58" s="573">
        <v>0.83819999999999995</v>
      </c>
      <c r="AK58" s="573">
        <v>1.3815</v>
      </c>
      <c r="AL58" s="574">
        <v>0.92120000000000002</v>
      </c>
      <c r="AM58" s="601">
        <v>0.90990000000000004</v>
      </c>
      <c r="AN58" s="602">
        <v>1.4997</v>
      </c>
      <c r="AO58" s="603">
        <v>1.6662999999999999</v>
      </c>
      <c r="AP58" s="578">
        <v>0</v>
      </c>
      <c r="AQ58" s="578">
        <v>0</v>
      </c>
      <c r="AR58" s="579">
        <v>0</v>
      </c>
      <c r="AS58" s="305">
        <v>0</v>
      </c>
      <c r="AT58" s="557">
        <v>1</v>
      </c>
      <c r="AU58" s="557">
        <v>1</v>
      </c>
      <c r="AV58" s="580">
        <v>1242501</v>
      </c>
      <c r="AW58" s="581">
        <v>0</v>
      </c>
      <c r="AX58" s="580">
        <v>0</v>
      </c>
      <c r="AY58" s="580">
        <v>1242501</v>
      </c>
      <c r="AZ58" s="229" t="s">
        <v>1231</v>
      </c>
      <c r="BA58" s="573">
        <v>1.3773</v>
      </c>
      <c r="BB58" s="305">
        <v>0</v>
      </c>
      <c r="BC58" s="582">
        <v>0</v>
      </c>
      <c r="BD58" s="583">
        <v>1.3911899999999999</v>
      </c>
      <c r="BE58" s="584">
        <v>2.7799999999999998E-2</v>
      </c>
      <c r="BF58" s="585">
        <v>1.6899999999999998E-2</v>
      </c>
      <c r="BG58" s="584">
        <v>2.7899999999999998E-2</v>
      </c>
      <c r="BH58" s="604">
        <v>0</v>
      </c>
      <c r="BI58" s="605"/>
      <c r="BK58" s="547"/>
    </row>
    <row r="59" spans="1:63" s="2" customFormat="1" x14ac:dyDescent="0.2">
      <c r="A59" s="22" t="s">
        <v>75</v>
      </c>
      <c r="B59" s="37" t="s">
        <v>76</v>
      </c>
      <c r="C59" s="58" t="s">
        <v>75</v>
      </c>
      <c r="D59" s="24" t="s">
        <v>76</v>
      </c>
      <c r="E59" s="59" t="s">
        <v>77</v>
      </c>
      <c r="F59" s="40" t="s">
        <v>74</v>
      </c>
      <c r="G59" s="41">
        <v>4</v>
      </c>
      <c r="H59" s="287"/>
      <c r="I59" s="555">
        <v>0</v>
      </c>
      <c r="J59" s="555">
        <v>0</v>
      </c>
      <c r="K59" s="555">
        <v>0</v>
      </c>
      <c r="L59" s="555">
        <v>0</v>
      </c>
      <c r="M59" s="595">
        <v>0</v>
      </c>
      <c r="N59" s="181">
        <v>0</v>
      </c>
      <c r="O59" s="556">
        <v>0</v>
      </c>
      <c r="P59" s="556">
        <v>0</v>
      </c>
      <c r="Q59" s="596">
        <v>0</v>
      </c>
      <c r="R59" s="597">
        <v>0</v>
      </c>
      <c r="S59" s="556">
        <v>0</v>
      </c>
      <c r="T59" s="181">
        <v>0</v>
      </c>
      <c r="U59" s="598">
        <v>0</v>
      </c>
      <c r="V59" s="599">
        <v>0</v>
      </c>
      <c r="W59" s="563">
        <v>0</v>
      </c>
      <c r="X59" s="564">
        <v>0</v>
      </c>
      <c r="Y59" s="565">
        <v>0</v>
      </c>
      <c r="Z59" s="564">
        <v>0</v>
      </c>
      <c r="AA59" s="566">
        <v>0</v>
      </c>
      <c r="AB59" s="567">
        <v>0</v>
      </c>
      <c r="AC59" s="538">
        <v>0</v>
      </c>
      <c r="AD59" s="600">
        <v>0</v>
      </c>
      <c r="AE59" s="569">
        <v>0</v>
      </c>
      <c r="AF59" s="568">
        <v>0</v>
      </c>
      <c r="AG59" s="570">
        <v>0</v>
      </c>
      <c r="AH59" s="571">
        <v>0</v>
      </c>
      <c r="AI59" s="572">
        <v>0</v>
      </c>
      <c r="AJ59" s="573">
        <v>0</v>
      </c>
      <c r="AK59" s="573">
        <v>1.411</v>
      </c>
      <c r="AL59" s="574">
        <v>0.91</v>
      </c>
      <c r="AM59" s="601">
        <v>0</v>
      </c>
      <c r="AN59" s="602">
        <v>1.5505</v>
      </c>
      <c r="AO59" s="603">
        <v>1.6868000000000001</v>
      </c>
      <c r="AP59" s="578">
        <v>0</v>
      </c>
      <c r="AQ59" s="578">
        <v>0</v>
      </c>
      <c r="AR59" s="579">
        <v>0</v>
      </c>
      <c r="AS59" s="305">
        <v>0</v>
      </c>
      <c r="AT59" s="557">
        <v>1</v>
      </c>
      <c r="AU59" s="557">
        <v>1</v>
      </c>
      <c r="AV59" s="580">
        <v>0</v>
      </c>
      <c r="AW59" s="581">
        <v>0</v>
      </c>
      <c r="AX59" s="580">
        <v>0</v>
      </c>
      <c r="AY59" s="580">
        <v>0</v>
      </c>
      <c r="AZ59" s="229" t="s">
        <v>1231</v>
      </c>
      <c r="BA59" s="573">
        <v>0</v>
      </c>
      <c r="BB59" s="305">
        <v>0</v>
      </c>
      <c r="BC59" s="582">
        <v>0</v>
      </c>
      <c r="BD59" s="583">
        <v>0</v>
      </c>
      <c r="BE59" s="584">
        <v>0</v>
      </c>
      <c r="BF59" s="585">
        <v>0</v>
      </c>
      <c r="BG59" s="584">
        <v>2.8400000000000002E-2</v>
      </c>
      <c r="BH59" s="604">
        <v>1</v>
      </c>
      <c r="BI59" s="605"/>
      <c r="BK59" s="547"/>
    </row>
    <row r="60" spans="1:63" s="2" customFormat="1" x14ac:dyDescent="0.2">
      <c r="A60" s="22" t="s">
        <v>78</v>
      </c>
      <c r="B60" s="37" t="s">
        <v>79</v>
      </c>
      <c r="C60" s="38" t="s">
        <v>78</v>
      </c>
      <c r="D60" s="24" t="s">
        <v>79</v>
      </c>
      <c r="E60" s="39" t="s">
        <v>80</v>
      </c>
      <c r="F60" s="40" t="s">
        <v>74</v>
      </c>
      <c r="G60" s="41">
        <v>4</v>
      </c>
      <c r="H60" s="525"/>
      <c r="I60" s="555">
        <v>5320410</v>
      </c>
      <c r="J60" s="555">
        <v>1098269</v>
      </c>
      <c r="K60" s="555">
        <v>0</v>
      </c>
      <c r="L60" s="555">
        <v>0</v>
      </c>
      <c r="M60" s="595">
        <v>0</v>
      </c>
      <c r="N60" s="181">
        <v>5320410</v>
      </c>
      <c r="O60" s="556">
        <v>1098269</v>
      </c>
      <c r="P60" s="556">
        <v>4222141</v>
      </c>
      <c r="Q60" s="596">
        <v>324.3</v>
      </c>
      <c r="R60" s="597">
        <v>0</v>
      </c>
      <c r="S60" s="556">
        <v>0</v>
      </c>
      <c r="T60" s="181">
        <v>0</v>
      </c>
      <c r="U60" s="598">
        <v>4222141</v>
      </c>
      <c r="V60" s="599">
        <v>13019.24</v>
      </c>
      <c r="W60" s="563">
        <v>106395</v>
      </c>
      <c r="X60" s="564">
        <v>328.08</v>
      </c>
      <c r="Y60" s="565">
        <v>12691.16</v>
      </c>
      <c r="Z60" s="564">
        <v>0</v>
      </c>
      <c r="AA60" s="566">
        <v>0</v>
      </c>
      <c r="AB60" s="567">
        <v>4222141</v>
      </c>
      <c r="AC60" s="538">
        <v>13019.24</v>
      </c>
      <c r="AD60" s="600">
        <v>1.37639</v>
      </c>
      <c r="AE60" s="569">
        <v>0</v>
      </c>
      <c r="AF60" s="568">
        <v>1.37639</v>
      </c>
      <c r="AG60" s="570">
        <v>1.3626</v>
      </c>
      <c r="AH60" s="571">
        <v>1.3626</v>
      </c>
      <c r="AI60" s="572">
        <v>0.63580000000000003</v>
      </c>
      <c r="AJ60" s="573">
        <v>0.86629999999999996</v>
      </c>
      <c r="AK60" s="573">
        <v>1.3719000000000001</v>
      </c>
      <c r="AL60" s="574">
        <v>1.1667000000000001</v>
      </c>
      <c r="AM60" s="601">
        <v>0.74250000000000005</v>
      </c>
      <c r="AN60" s="602">
        <v>1.1758999999999999</v>
      </c>
      <c r="AO60" s="603">
        <v>1.3157000000000001</v>
      </c>
      <c r="AP60" s="578">
        <v>0</v>
      </c>
      <c r="AQ60" s="578">
        <v>0</v>
      </c>
      <c r="AR60" s="579">
        <v>0</v>
      </c>
      <c r="AS60" s="305">
        <v>0</v>
      </c>
      <c r="AT60" s="557">
        <v>1</v>
      </c>
      <c r="AU60" s="557">
        <v>1</v>
      </c>
      <c r="AV60" s="580">
        <v>4222141</v>
      </c>
      <c r="AW60" s="581">
        <v>0</v>
      </c>
      <c r="AX60" s="580">
        <v>0</v>
      </c>
      <c r="AY60" s="580">
        <v>4222141</v>
      </c>
      <c r="AZ60" s="229" t="s">
        <v>1231</v>
      </c>
      <c r="BA60" s="573">
        <v>1.3626</v>
      </c>
      <c r="BB60" s="305">
        <v>0</v>
      </c>
      <c r="BC60" s="582">
        <v>0</v>
      </c>
      <c r="BD60" s="583">
        <v>1.37639</v>
      </c>
      <c r="BE60" s="584">
        <v>2.75E-2</v>
      </c>
      <c r="BF60" s="585">
        <v>1.7500000000000002E-2</v>
      </c>
      <c r="BG60" s="584">
        <v>2.7700000000000002E-2</v>
      </c>
      <c r="BH60" s="604">
        <v>0</v>
      </c>
      <c r="BI60" s="605"/>
      <c r="BK60" s="547"/>
    </row>
    <row r="61" spans="1:63" s="2" customFormat="1" x14ac:dyDescent="0.2">
      <c r="A61" s="22" t="s">
        <v>81</v>
      </c>
      <c r="B61" s="37" t="s">
        <v>82</v>
      </c>
      <c r="C61" s="38" t="s">
        <v>81</v>
      </c>
      <c r="D61" s="24" t="s">
        <v>82</v>
      </c>
      <c r="E61" s="39" t="s">
        <v>83</v>
      </c>
      <c r="F61" s="40" t="s">
        <v>74</v>
      </c>
      <c r="G61" s="41">
        <v>4</v>
      </c>
      <c r="H61" s="525"/>
      <c r="I61" s="555">
        <v>544495</v>
      </c>
      <c r="J61" s="555">
        <v>124711</v>
      </c>
      <c r="K61" s="555">
        <v>0</v>
      </c>
      <c r="L61" s="555">
        <v>0</v>
      </c>
      <c r="M61" s="595">
        <v>0</v>
      </c>
      <c r="N61" s="181">
        <v>544495</v>
      </c>
      <c r="O61" s="556">
        <v>124711</v>
      </c>
      <c r="P61" s="556">
        <v>419784</v>
      </c>
      <c r="Q61" s="596">
        <v>27.28</v>
      </c>
      <c r="R61" s="597">
        <v>2.67</v>
      </c>
      <c r="S61" s="556">
        <v>21971</v>
      </c>
      <c r="T61" s="181">
        <v>0</v>
      </c>
      <c r="U61" s="598">
        <v>419784</v>
      </c>
      <c r="V61" s="599">
        <v>15387.98</v>
      </c>
      <c r="W61" s="563">
        <v>0</v>
      </c>
      <c r="X61" s="564">
        <v>0</v>
      </c>
      <c r="Y61" s="565">
        <v>15387.98</v>
      </c>
      <c r="Z61" s="564">
        <v>0</v>
      </c>
      <c r="AA61" s="566">
        <v>0</v>
      </c>
      <c r="AB61" s="567">
        <v>419784</v>
      </c>
      <c r="AC61" s="538">
        <v>15387.98</v>
      </c>
      <c r="AD61" s="600">
        <v>1.6268100000000001</v>
      </c>
      <c r="AE61" s="569">
        <v>0</v>
      </c>
      <c r="AF61" s="568">
        <v>1.6268100000000001</v>
      </c>
      <c r="AG61" s="570">
        <v>1.6105</v>
      </c>
      <c r="AH61" s="571">
        <v>1.6105</v>
      </c>
      <c r="AI61" s="572">
        <v>0.32390000000000002</v>
      </c>
      <c r="AJ61" s="573">
        <v>0.52159999999999995</v>
      </c>
      <c r="AK61" s="573">
        <v>1.4834000000000001</v>
      </c>
      <c r="AL61" s="574">
        <v>1.0456000000000001</v>
      </c>
      <c r="AM61" s="601">
        <v>0.49890000000000001</v>
      </c>
      <c r="AN61" s="602">
        <v>1.4188000000000001</v>
      </c>
      <c r="AO61" s="603">
        <v>1.4681</v>
      </c>
      <c r="AP61" s="578">
        <v>0</v>
      </c>
      <c r="AQ61" s="578">
        <v>0</v>
      </c>
      <c r="AR61" s="579">
        <v>0</v>
      </c>
      <c r="AS61" s="305">
        <v>0</v>
      </c>
      <c r="AT61" s="557">
        <v>1</v>
      </c>
      <c r="AU61" s="557">
        <v>1</v>
      </c>
      <c r="AV61" s="580">
        <v>419784</v>
      </c>
      <c r="AW61" s="581">
        <v>2.67</v>
      </c>
      <c r="AX61" s="580">
        <v>21971</v>
      </c>
      <c r="AY61" s="580">
        <v>397813</v>
      </c>
      <c r="AZ61" s="229" t="s">
        <v>1231</v>
      </c>
      <c r="BA61" s="573">
        <v>1.6105</v>
      </c>
      <c r="BB61" s="305">
        <v>0</v>
      </c>
      <c r="BC61" s="582">
        <v>0</v>
      </c>
      <c r="BD61" s="583">
        <v>1.6268100000000001</v>
      </c>
      <c r="BE61" s="584">
        <v>3.2500000000000001E-2</v>
      </c>
      <c r="BF61" s="585">
        <v>1.0500000000000001E-2</v>
      </c>
      <c r="BG61" s="584">
        <v>2.9900000000000003E-2</v>
      </c>
      <c r="BH61" s="604">
        <v>0</v>
      </c>
      <c r="BI61" s="605"/>
      <c r="BK61" s="547"/>
    </row>
    <row r="62" spans="1:63" s="2" customFormat="1" x14ac:dyDescent="0.2">
      <c r="A62" s="22" t="s">
        <v>84</v>
      </c>
      <c r="B62" s="37" t="s">
        <v>85</v>
      </c>
      <c r="C62" s="38" t="s">
        <v>84</v>
      </c>
      <c r="D62" s="24" t="s">
        <v>85</v>
      </c>
      <c r="E62" s="39" t="s">
        <v>86</v>
      </c>
      <c r="F62" s="40" t="s">
        <v>10</v>
      </c>
      <c r="G62" s="41">
        <v>4</v>
      </c>
      <c r="H62" s="525"/>
      <c r="I62" s="555">
        <v>1829406</v>
      </c>
      <c r="J62" s="555">
        <v>289427</v>
      </c>
      <c r="K62" s="555">
        <v>0</v>
      </c>
      <c r="L62" s="555">
        <v>0</v>
      </c>
      <c r="M62" s="595">
        <v>0</v>
      </c>
      <c r="N62" s="181">
        <v>1829406</v>
      </c>
      <c r="O62" s="556">
        <v>289427</v>
      </c>
      <c r="P62" s="556">
        <v>1539979</v>
      </c>
      <c r="Q62" s="596">
        <v>115.15</v>
      </c>
      <c r="R62" s="597">
        <v>0</v>
      </c>
      <c r="S62" s="556">
        <v>0</v>
      </c>
      <c r="T62" s="181">
        <v>0</v>
      </c>
      <c r="U62" s="598">
        <v>1539979</v>
      </c>
      <c r="V62" s="599">
        <v>13373.68</v>
      </c>
      <c r="W62" s="563">
        <v>8775</v>
      </c>
      <c r="X62" s="564">
        <v>76.2</v>
      </c>
      <c r="Y62" s="565">
        <v>13297.48</v>
      </c>
      <c r="Z62" s="564">
        <v>0</v>
      </c>
      <c r="AA62" s="566">
        <v>0</v>
      </c>
      <c r="AB62" s="567">
        <v>1539979</v>
      </c>
      <c r="AC62" s="538">
        <v>13373.68</v>
      </c>
      <c r="AD62" s="600">
        <v>1.4138599999999999</v>
      </c>
      <c r="AE62" s="569">
        <v>0</v>
      </c>
      <c r="AF62" s="568">
        <v>1.4138599999999999</v>
      </c>
      <c r="AG62" s="570">
        <v>1.3996999999999999</v>
      </c>
      <c r="AH62" s="571">
        <v>1.3996999999999999</v>
      </c>
      <c r="AI62" s="572">
        <v>0.63370000000000004</v>
      </c>
      <c r="AJ62" s="573">
        <v>0.88700000000000001</v>
      </c>
      <c r="AK62" s="573">
        <v>1.3955</v>
      </c>
      <c r="AL62" s="574">
        <v>1.0387</v>
      </c>
      <c r="AM62" s="601">
        <v>0.85399999999999998</v>
      </c>
      <c r="AN62" s="602">
        <v>1.3435999999999999</v>
      </c>
      <c r="AO62" s="603">
        <v>1.4778</v>
      </c>
      <c r="AP62" s="578">
        <v>0</v>
      </c>
      <c r="AQ62" s="578">
        <v>0</v>
      </c>
      <c r="AR62" s="579">
        <v>0</v>
      </c>
      <c r="AS62" s="305">
        <v>0</v>
      </c>
      <c r="AT62" s="557">
        <v>1</v>
      </c>
      <c r="AU62" s="557">
        <v>1</v>
      </c>
      <c r="AV62" s="580">
        <v>1539979</v>
      </c>
      <c r="AW62" s="581">
        <v>0</v>
      </c>
      <c r="AX62" s="580">
        <v>0</v>
      </c>
      <c r="AY62" s="580">
        <v>1539979</v>
      </c>
      <c r="AZ62" s="229" t="s">
        <v>1231</v>
      </c>
      <c r="BA62" s="573">
        <v>1.3996999999999999</v>
      </c>
      <c r="BB62" s="305">
        <v>0</v>
      </c>
      <c r="BC62" s="582">
        <v>0</v>
      </c>
      <c r="BD62" s="583">
        <v>1.4138599999999999</v>
      </c>
      <c r="BE62" s="584">
        <v>2.8299999999999999E-2</v>
      </c>
      <c r="BF62" s="585">
        <v>1.7899999999999999E-2</v>
      </c>
      <c r="BG62" s="584">
        <v>2.8199999999999999E-2</v>
      </c>
      <c r="BH62" s="604">
        <v>0</v>
      </c>
      <c r="BI62" s="605"/>
      <c r="BK62" s="547"/>
    </row>
    <row r="63" spans="1:63" s="2" customFormat="1" x14ac:dyDescent="0.2">
      <c r="A63" s="22" t="s">
        <v>87</v>
      </c>
      <c r="B63" s="37" t="s">
        <v>88</v>
      </c>
      <c r="C63" s="38" t="s">
        <v>87</v>
      </c>
      <c r="D63" s="24" t="s">
        <v>88</v>
      </c>
      <c r="E63" s="39" t="s">
        <v>89</v>
      </c>
      <c r="F63" s="40" t="s">
        <v>74</v>
      </c>
      <c r="G63" s="41">
        <v>4</v>
      </c>
      <c r="H63" s="525"/>
      <c r="I63" s="555">
        <v>406215</v>
      </c>
      <c r="J63" s="555">
        <v>36110</v>
      </c>
      <c r="K63" s="555">
        <v>0</v>
      </c>
      <c r="L63" s="555">
        <v>0</v>
      </c>
      <c r="M63" s="595">
        <v>0</v>
      </c>
      <c r="N63" s="181">
        <v>406215</v>
      </c>
      <c r="O63" s="556">
        <v>36110</v>
      </c>
      <c r="P63" s="556">
        <v>370105</v>
      </c>
      <c r="Q63" s="596">
        <v>24.23</v>
      </c>
      <c r="R63" s="597">
        <v>0</v>
      </c>
      <c r="S63" s="556">
        <v>0</v>
      </c>
      <c r="T63" s="181">
        <v>0</v>
      </c>
      <c r="U63" s="598">
        <v>370105</v>
      </c>
      <c r="V63" s="599">
        <v>15274.66</v>
      </c>
      <c r="W63" s="563">
        <v>0</v>
      </c>
      <c r="X63" s="564">
        <v>0</v>
      </c>
      <c r="Y63" s="565">
        <v>15274.66</v>
      </c>
      <c r="Z63" s="564">
        <v>0</v>
      </c>
      <c r="AA63" s="566">
        <v>0</v>
      </c>
      <c r="AB63" s="567">
        <v>370105</v>
      </c>
      <c r="AC63" s="538">
        <v>15274.66</v>
      </c>
      <c r="AD63" s="600">
        <v>1.61483</v>
      </c>
      <c r="AE63" s="569">
        <v>0</v>
      </c>
      <c r="AF63" s="568">
        <v>1.61483</v>
      </c>
      <c r="AG63" s="570">
        <v>1.5987</v>
      </c>
      <c r="AH63" s="571">
        <v>1.5987</v>
      </c>
      <c r="AI63" s="572">
        <v>0.73640000000000005</v>
      </c>
      <c r="AJ63" s="573">
        <v>1.1773</v>
      </c>
      <c r="AK63" s="573">
        <v>1.5432000000000001</v>
      </c>
      <c r="AL63" s="574">
        <v>1.0183</v>
      </c>
      <c r="AM63" s="601">
        <v>1.1560999999999999</v>
      </c>
      <c r="AN63" s="602">
        <v>1.5153999999999999</v>
      </c>
      <c r="AO63" s="603">
        <v>1.5074000000000001</v>
      </c>
      <c r="AP63" s="578">
        <v>0</v>
      </c>
      <c r="AQ63" s="578">
        <v>0</v>
      </c>
      <c r="AR63" s="579">
        <v>0</v>
      </c>
      <c r="AS63" s="305">
        <v>0</v>
      </c>
      <c r="AT63" s="557">
        <v>1</v>
      </c>
      <c r="AU63" s="557">
        <v>1</v>
      </c>
      <c r="AV63" s="580">
        <v>370105</v>
      </c>
      <c r="AW63" s="581">
        <v>0</v>
      </c>
      <c r="AX63" s="580">
        <v>0</v>
      </c>
      <c r="AY63" s="580">
        <v>370105</v>
      </c>
      <c r="AZ63" s="229" t="s">
        <v>1231</v>
      </c>
      <c r="BA63" s="573">
        <v>1.5987</v>
      </c>
      <c r="BB63" s="305">
        <v>0</v>
      </c>
      <c r="BC63" s="582">
        <v>0</v>
      </c>
      <c r="BD63" s="583">
        <v>1.61483</v>
      </c>
      <c r="BE63" s="584">
        <v>3.2300000000000002E-2</v>
      </c>
      <c r="BF63" s="585">
        <v>2.3800000000000002E-2</v>
      </c>
      <c r="BG63" s="584">
        <v>3.1200000000000002E-2</v>
      </c>
      <c r="BH63" s="604">
        <v>0</v>
      </c>
      <c r="BI63" s="605"/>
      <c r="BK63" s="547"/>
    </row>
    <row r="64" spans="1:63" s="2" customFormat="1" x14ac:dyDescent="0.2">
      <c r="A64" s="311" t="s">
        <v>71</v>
      </c>
      <c r="B64" s="606" t="s">
        <v>72</v>
      </c>
      <c r="C64" s="607" t="s">
        <v>90</v>
      </c>
      <c r="D64" s="608" t="s">
        <v>1021</v>
      </c>
      <c r="E64" s="185" t="s">
        <v>1022</v>
      </c>
      <c r="F64" s="609" t="s">
        <v>74</v>
      </c>
      <c r="G64" s="187">
        <v>4</v>
      </c>
      <c r="H64" s="610"/>
      <c r="I64" s="611">
        <v>0</v>
      </c>
      <c r="J64" s="611">
        <v>0</v>
      </c>
      <c r="K64" s="611">
        <v>0</v>
      </c>
      <c r="L64" s="611">
        <v>0</v>
      </c>
      <c r="M64" s="612">
        <v>0</v>
      </c>
      <c r="N64" s="186">
        <v>0</v>
      </c>
      <c r="O64" s="613">
        <v>0</v>
      </c>
      <c r="P64" s="613">
        <v>0</v>
      </c>
      <c r="Q64" s="614">
        <v>0</v>
      </c>
      <c r="R64" s="615">
        <v>0</v>
      </c>
      <c r="S64" s="613">
        <v>0</v>
      </c>
      <c r="T64" s="186">
        <v>0</v>
      </c>
      <c r="U64" s="616">
        <v>0</v>
      </c>
      <c r="V64" s="617">
        <v>0</v>
      </c>
      <c r="W64" s="563">
        <v>0</v>
      </c>
      <c r="X64" s="564">
        <v>0</v>
      </c>
      <c r="Y64" s="565">
        <v>0</v>
      </c>
      <c r="Z64" s="564">
        <v>0</v>
      </c>
      <c r="AA64" s="566">
        <v>0</v>
      </c>
      <c r="AB64" s="567">
        <v>0</v>
      </c>
      <c r="AC64" s="618">
        <v>0</v>
      </c>
      <c r="AD64" s="619">
        <v>0</v>
      </c>
      <c r="AE64" s="569">
        <v>0</v>
      </c>
      <c r="AF64" s="568">
        <v>0</v>
      </c>
      <c r="AG64" s="570">
        <v>0</v>
      </c>
      <c r="AH64" s="571">
        <v>0</v>
      </c>
      <c r="AI64" s="620">
        <v>0.39140000000000003</v>
      </c>
      <c r="AJ64" s="621">
        <v>0.54330000000000001</v>
      </c>
      <c r="AK64" s="621">
        <v>0</v>
      </c>
      <c r="AL64" s="574">
        <v>0</v>
      </c>
      <c r="AM64" s="601">
        <v>0.58979999999999999</v>
      </c>
      <c r="AN64" s="602">
        <v>0</v>
      </c>
      <c r="AO64" s="603">
        <v>0</v>
      </c>
      <c r="AP64" s="578">
        <v>0</v>
      </c>
      <c r="AQ64" s="578" t="s">
        <v>1377</v>
      </c>
      <c r="AR64" s="579">
        <v>0</v>
      </c>
      <c r="AS64" s="305">
        <v>0</v>
      </c>
      <c r="AT64" s="557">
        <v>0</v>
      </c>
      <c r="AU64" s="557">
        <v>0</v>
      </c>
      <c r="AV64" s="580">
        <v>0</v>
      </c>
      <c r="AW64" s="581">
        <v>0</v>
      </c>
      <c r="AX64" s="580">
        <v>0</v>
      </c>
      <c r="AY64" s="580">
        <v>0</v>
      </c>
      <c r="AZ64" s="229" t="s">
        <v>1231</v>
      </c>
      <c r="BA64" s="573">
        <v>0</v>
      </c>
      <c r="BB64" s="305">
        <v>0</v>
      </c>
      <c r="BC64" s="582">
        <v>0</v>
      </c>
      <c r="BD64" s="583">
        <v>0</v>
      </c>
      <c r="BE64" s="584">
        <v>0</v>
      </c>
      <c r="BF64" s="585">
        <v>1.0999999999999999E-2</v>
      </c>
      <c r="BG64" s="584">
        <v>0</v>
      </c>
      <c r="BH64" s="604">
        <v>0</v>
      </c>
      <c r="BI64" s="605"/>
      <c r="BK64" s="547"/>
    </row>
    <row r="65" spans="1:63" s="2" customFormat="1" x14ac:dyDescent="0.2">
      <c r="A65" s="311" t="s">
        <v>75</v>
      </c>
      <c r="B65" s="606" t="s">
        <v>76</v>
      </c>
      <c r="C65" s="607" t="s">
        <v>90</v>
      </c>
      <c r="D65" s="608" t="s">
        <v>1021</v>
      </c>
      <c r="E65" s="185" t="s">
        <v>1023</v>
      </c>
      <c r="F65" s="609" t="s">
        <v>74</v>
      </c>
      <c r="G65" s="187">
        <v>4</v>
      </c>
      <c r="H65" s="610"/>
      <c r="I65" s="611">
        <v>0</v>
      </c>
      <c r="J65" s="611">
        <v>0</v>
      </c>
      <c r="K65" s="611">
        <v>0</v>
      </c>
      <c r="L65" s="611">
        <v>0</v>
      </c>
      <c r="M65" s="612">
        <v>0</v>
      </c>
      <c r="N65" s="186">
        <v>0</v>
      </c>
      <c r="O65" s="613">
        <v>0</v>
      </c>
      <c r="P65" s="613">
        <v>0</v>
      </c>
      <c r="Q65" s="614">
        <v>0</v>
      </c>
      <c r="R65" s="615">
        <v>0</v>
      </c>
      <c r="S65" s="613">
        <v>0</v>
      </c>
      <c r="T65" s="186">
        <v>0</v>
      </c>
      <c r="U65" s="616">
        <v>0</v>
      </c>
      <c r="V65" s="617">
        <v>0</v>
      </c>
      <c r="W65" s="563">
        <v>0</v>
      </c>
      <c r="X65" s="564">
        <v>0</v>
      </c>
      <c r="Y65" s="565">
        <v>0</v>
      </c>
      <c r="Z65" s="564">
        <v>0</v>
      </c>
      <c r="AA65" s="566">
        <v>0</v>
      </c>
      <c r="AB65" s="567">
        <v>0</v>
      </c>
      <c r="AC65" s="618">
        <v>0</v>
      </c>
      <c r="AD65" s="619">
        <v>0</v>
      </c>
      <c r="AE65" s="569">
        <v>0</v>
      </c>
      <c r="AF65" s="568">
        <v>0</v>
      </c>
      <c r="AG65" s="570">
        <v>0</v>
      </c>
      <c r="AH65" s="571">
        <v>0</v>
      </c>
      <c r="AI65" s="620">
        <v>0.33679999999999999</v>
      </c>
      <c r="AJ65" s="621">
        <v>0.46750000000000003</v>
      </c>
      <c r="AK65" s="621">
        <v>0</v>
      </c>
      <c r="AL65" s="574">
        <v>0</v>
      </c>
      <c r="AM65" s="601">
        <v>0.51370000000000005</v>
      </c>
      <c r="AN65" s="602">
        <v>0</v>
      </c>
      <c r="AO65" s="603">
        <v>0</v>
      </c>
      <c r="AP65" s="578">
        <v>0</v>
      </c>
      <c r="AQ65" s="578" t="s">
        <v>1377</v>
      </c>
      <c r="AR65" s="579">
        <v>0</v>
      </c>
      <c r="AS65" s="305">
        <v>0</v>
      </c>
      <c r="AT65" s="557">
        <v>0</v>
      </c>
      <c r="AU65" s="557">
        <v>0</v>
      </c>
      <c r="AV65" s="580">
        <v>0</v>
      </c>
      <c r="AW65" s="581">
        <v>0</v>
      </c>
      <c r="AX65" s="580">
        <v>0</v>
      </c>
      <c r="AY65" s="580">
        <v>0</v>
      </c>
      <c r="AZ65" s="229" t="s">
        <v>1231</v>
      </c>
      <c r="BA65" s="573">
        <v>0</v>
      </c>
      <c r="BB65" s="305">
        <v>0</v>
      </c>
      <c r="BC65" s="582">
        <v>0</v>
      </c>
      <c r="BD65" s="583">
        <v>0</v>
      </c>
      <c r="BE65" s="584">
        <v>0</v>
      </c>
      <c r="BF65" s="585">
        <v>9.4000000000000004E-3</v>
      </c>
      <c r="BG65" s="584">
        <v>0</v>
      </c>
      <c r="BH65" s="604">
        <v>0</v>
      </c>
      <c r="BI65" s="605"/>
      <c r="BK65" s="547"/>
    </row>
    <row r="66" spans="1:63" s="2" customFormat="1" x14ac:dyDescent="0.2">
      <c r="A66" s="311" t="s">
        <v>78</v>
      </c>
      <c r="B66" s="606" t="s">
        <v>79</v>
      </c>
      <c r="C66" s="607" t="s">
        <v>90</v>
      </c>
      <c r="D66" s="608" t="s">
        <v>1021</v>
      </c>
      <c r="E66" s="185" t="s">
        <v>1024</v>
      </c>
      <c r="F66" s="609" t="s">
        <v>74</v>
      </c>
      <c r="G66" s="187">
        <v>4</v>
      </c>
      <c r="H66" s="610"/>
      <c r="I66" s="611">
        <v>0</v>
      </c>
      <c r="J66" s="611">
        <v>0</v>
      </c>
      <c r="K66" s="611">
        <v>0</v>
      </c>
      <c r="L66" s="611">
        <v>0</v>
      </c>
      <c r="M66" s="612">
        <v>0</v>
      </c>
      <c r="N66" s="186">
        <v>0</v>
      </c>
      <c r="O66" s="613">
        <v>0</v>
      </c>
      <c r="P66" s="613">
        <v>0</v>
      </c>
      <c r="Q66" s="614">
        <v>0</v>
      </c>
      <c r="R66" s="615">
        <v>0</v>
      </c>
      <c r="S66" s="613">
        <v>0</v>
      </c>
      <c r="T66" s="186">
        <v>0</v>
      </c>
      <c r="U66" s="616">
        <v>0</v>
      </c>
      <c r="V66" s="617">
        <v>0</v>
      </c>
      <c r="W66" s="563">
        <v>0</v>
      </c>
      <c r="X66" s="564">
        <v>0</v>
      </c>
      <c r="Y66" s="565">
        <v>0</v>
      </c>
      <c r="Z66" s="564">
        <v>0</v>
      </c>
      <c r="AA66" s="566">
        <v>0</v>
      </c>
      <c r="AB66" s="567">
        <v>0</v>
      </c>
      <c r="AC66" s="618">
        <v>0</v>
      </c>
      <c r="AD66" s="619">
        <v>0</v>
      </c>
      <c r="AE66" s="569">
        <v>0</v>
      </c>
      <c r="AF66" s="568">
        <v>0</v>
      </c>
      <c r="AG66" s="570">
        <v>0</v>
      </c>
      <c r="AH66" s="571">
        <v>0</v>
      </c>
      <c r="AI66" s="620">
        <v>0.36420000000000002</v>
      </c>
      <c r="AJ66" s="621">
        <v>0.50560000000000005</v>
      </c>
      <c r="AK66" s="621">
        <v>0</v>
      </c>
      <c r="AL66" s="574">
        <v>0</v>
      </c>
      <c r="AM66" s="601">
        <v>0.43340000000000001</v>
      </c>
      <c r="AN66" s="602">
        <v>0</v>
      </c>
      <c r="AO66" s="603">
        <v>0</v>
      </c>
      <c r="AP66" s="578">
        <v>0</v>
      </c>
      <c r="AQ66" s="578" t="s">
        <v>1377</v>
      </c>
      <c r="AR66" s="579">
        <v>0</v>
      </c>
      <c r="AS66" s="305">
        <v>0</v>
      </c>
      <c r="AT66" s="557">
        <v>0</v>
      </c>
      <c r="AU66" s="557">
        <v>0</v>
      </c>
      <c r="AV66" s="580">
        <v>0</v>
      </c>
      <c r="AW66" s="581">
        <v>0</v>
      </c>
      <c r="AX66" s="580">
        <v>0</v>
      </c>
      <c r="AY66" s="580">
        <v>0</v>
      </c>
      <c r="AZ66" s="229" t="s">
        <v>1231</v>
      </c>
      <c r="BA66" s="573">
        <v>0</v>
      </c>
      <c r="BB66" s="305">
        <v>0</v>
      </c>
      <c r="BC66" s="582">
        <v>0</v>
      </c>
      <c r="BD66" s="583">
        <v>0</v>
      </c>
      <c r="BE66" s="584">
        <v>0</v>
      </c>
      <c r="BF66" s="585">
        <v>1.0200000000000001E-2</v>
      </c>
      <c r="BG66" s="584">
        <v>0</v>
      </c>
      <c r="BH66" s="604">
        <v>0</v>
      </c>
      <c r="BI66" s="605"/>
      <c r="BK66" s="547"/>
    </row>
    <row r="67" spans="1:63" s="2" customFormat="1" x14ac:dyDescent="0.2">
      <c r="A67" s="311" t="s">
        <v>84</v>
      </c>
      <c r="B67" s="606" t="s">
        <v>85</v>
      </c>
      <c r="C67" s="607" t="s">
        <v>90</v>
      </c>
      <c r="D67" s="608" t="s">
        <v>1021</v>
      </c>
      <c r="E67" s="185" t="s">
        <v>1025</v>
      </c>
      <c r="F67" s="609" t="s">
        <v>10</v>
      </c>
      <c r="G67" s="187">
        <v>4</v>
      </c>
      <c r="H67" s="610"/>
      <c r="I67" s="611">
        <v>0</v>
      </c>
      <c r="J67" s="611">
        <v>0</v>
      </c>
      <c r="K67" s="611">
        <v>0</v>
      </c>
      <c r="L67" s="611">
        <v>0</v>
      </c>
      <c r="M67" s="612">
        <v>0</v>
      </c>
      <c r="N67" s="186">
        <v>0</v>
      </c>
      <c r="O67" s="613">
        <v>0</v>
      </c>
      <c r="P67" s="613">
        <v>0</v>
      </c>
      <c r="Q67" s="614">
        <v>0</v>
      </c>
      <c r="R67" s="615">
        <v>0</v>
      </c>
      <c r="S67" s="613">
        <v>0</v>
      </c>
      <c r="T67" s="186">
        <v>0</v>
      </c>
      <c r="U67" s="616">
        <v>0</v>
      </c>
      <c r="V67" s="617">
        <v>0</v>
      </c>
      <c r="W67" s="563">
        <v>0</v>
      </c>
      <c r="X67" s="564">
        <v>0</v>
      </c>
      <c r="Y67" s="565">
        <v>0</v>
      </c>
      <c r="Z67" s="564">
        <v>0</v>
      </c>
      <c r="AA67" s="566">
        <v>0</v>
      </c>
      <c r="AB67" s="567">
        <v>0</v>
      </c>
      <c r="AC67" s="618">
        <v>0</v>
      </c>
      <c r="AD67" s="619">
        <v>0</v>
      </c>
      <c r="AE67" s="569">
        <v>0</v>
      </c>
      <c r="AF67" s="568">
        <v>0</v>
      </c>
      <c r="AG67" s="570">
        <v>0</v>
      </c>
      <c r="AH67" s="571">
        <v>0</v>
      </c>
      <c r="AI67" s="620">
        <v>0.36630000000000001</v>
      </c>
      <c r="AJ67" s="621">
        <v>0.50849999999999995</v>
      </c>
      <c r="AK67" s="621">
        <v>0</v>
      </c>
      <c r="AL67" s="574">
        <v>0</v>
      </c>
      <c r="AM67" s="601">
        <v>0.48959999999999998</v>
      </c>
      <c r="AN67" s="602">
        <v>0</v>
      </c>
      <c r="AO67" s="603">
        <v>0</v>
      </c>
      <c r="AP67" s="578">
        <v>0</v>
      </c>
      <c r="AQ67" s="578" t="s">
        <v>1377</v>
      </c>
      <c r="AR67" s="579">
        <v>0</v>
      </c>
      <c r="AS67" s="305">
        <v>0</v>
      </c>
      <c r="AT67" s="557">
        <v>0</v>
      </c>
      <c r="AU67" s="557">
        <v>0</v>
      </c>
      <c r="AV67" s="580">
        <v>0</v>
      </c>
      <c r="AW67" s="581">
        <v>0</v>
      </c>
      <c r="AX67" s="580">
        <v>0</v>
      </c>
      <c r="AY67" s="580">
        <v>0</v>
      </c>
      <c r="AZ67" s="229" t="s">
        <v>1231</v>
      </c>
      <c r="BA67" s="573">
        <v>0</v>
      </c>
      <c r="BB67" s="305">
        <v>0</v>
      </c>
      <c r="BC67" s="582">
        <v>0</v>
      </c>
      <c r="BD67" s="583">
        <v>0</v>
      </c>
      <c r="BE67" s="584">
        <v>0</v>
      </c>
      <c r="BF67" s="585">
        <v>1.03E-2</v>
      </c>
      <c r="BG67" s="584">
        <v>0</v>
      </c>
      <c r="BH67" s="604">
        <v>0</v>
      </c>
      <c r="BI67" s="605"/>
      <c r="BK67" s="547"/>
    </row>
    <row r="68" spans="1:63" s="2" customFormat="1" x14ac:dyDescent="0.2">
      <c r="A68" s="311" t="s">
        <v>87</v>
      </c>
      <c r="B68" s="606" t="s">
        <v>88</v>
      </c>
      <c r="C68" s="607" t="s">
        <v>90</v>
      </c>
      <c r="D68" s="608" t="s">
        <v>1021</v>
      </c>
      <c r="E68" s="185" t="s">
        <v>1026</v>
      </c>
      <c r="F68" s="609" t="s">
        <v>74</v>
      </c>
      <c r="G68" s="187">
        <v>4</v>
      </c>
      <c r="H68" s="610"/>
      <c r="I68" s="611">
        <v>0</v>
      </c>
      <c r="J68" s="611">
        <v>0</v>
      </c>
      <c r="K68" s="611">
        <v>0</v>
      </c>
      <c r="L68" s="611">
        <v>0</v>
      </c>
      <c r="M68" s="612">
        <v>0</v>
      </c>
      <c r="N68" s="186">
        <v>0</v>
      </c>
      <c r="O68" s="613">
        <v>0</v>
      </c>
      <c r="P68" s="613">
        <v>0</v>
      </c>
      <c r="Q68" s="614">
        <v>0</v>
      </c>
      <c r="R68" s="615">
        <v>0</v>
      </c>
      <c r="S68" s="613">
        <v>0</v>
      </c>
      <c r="T68" s="186">
        <v>0</v>
      </c>
      <c r="U68" s="616">
        <v>0</v>
      </c>
      <c r="V68" s="617">
        <v>0</v>
      </c>
      <c r="W68" s="563">
        <v>0</v>
      </c>
      <c r="X68" s="564">
        <v>0</v>
      </c>
      <c r="Y68" s="565">
        <v>0</v>
      </c>
      <c r="Z68" s="564">
        <v>0</v>
      </c>
      <c r="AA68" s="566">
        <v>0</v>
      </c>
      <c r="AB68" s="567">
        <v>0</v>
      </c>
      <c r="AC68" s="618">
        <v>0</v>
      </c>
      <c r="AD68" s="619">
        <v>0</v>
      </c>
      <c r="AE68" s="569">
        <v>0</v>
      </c>
      <c r="AF68" s="568">
        <v>0</v>
      </c>
      <c r="AG68" s="570">
        <v>0</v>
      </c>
      <c r="AH68" s="571">
        <v>0</v>
      </c>
      <c r="AI68" s="620">
        <v>0.2636</v>
      </c>
      <c r="AJ68" s="621">
        <v>0.3659</v>
      </c>
      <c r="AK68" s="621">
        <v>0</v>
      </c>
      <c r="AL68" s="574">
        <v>0</v>
      </c>
      <c r="AM68" s="601">
        <v>0.35930000000000001</v>
      </c>
      <c r="AN68" s="602">
        <v>0</v>
      </c>
      <c r="AO68" s="603">
        <v>0</v>
      </c>
      <c r="AP68" s="578">
        <v>0</v>
      </c>
      <c r="AQ68" s="578" t="s">
        <v>1377</v>
      </c>
      <c r="AR68" s="579">
        <v>0</v>
      </c>
      <c r="AS68" s="305">
        <v>0</v>
      </c>
      <c r="AT68" s="557">
        <v>0</v>
      </c>
      <c r="AU68" s="557">
        <v>0</v>
      </c>
      <c r="AV68" s="580">
        <v>0</v>
      </c>
      <c r="AW68" s="581">
        <v>0</v>
      </c>
      <c r="AX68" s="580">
        <v>0</v>
      </c>
      <c r="AY68" s="580">
        <v>0</v>
      </c>
      <c r="AZ68" s="229" t="s">
        <v>1231</v>
      </c>
      <c r="BA68" s="573">
        <v>0</v>
      </c>
      <c r="BB68" s="305">
        <v>0</v>
      </c>
      <c r="BC68" s="582">
        <v>0</v>
      </c>
      <c r="BD68" s="583">
        <v>0</v>
      </c>
      <c r="BE68" s="584">
        <v>0</v>
      </c>
      <c r="BF68" s="585">
        <v>7.4000000000000003E-3</v>
      </c>
      <c r="BG68" s="584">
        <v>0</v>
      </c>
      <c r="BH68" s="604">
        <v>0</v>
      </c>
      <c r="BI68" s="605"/>
      <c r="BK68" s="547"/>
    </row>
    <row r="69" spans="1:63" s="2" customFormat="1" x14ac:dyDescent="0.2">
      <c r="A69" s="42" t="s">
        <v>90</v>
      </c>
      <c r="B69" s="43" t="s">
        <v>91</v>
      </c>
      <c r="C69" s="44" t="s">
        <v>90</v>
      </c>
      <c r="D69" s="45" t="s">
        <v>91</v>
      </c>
      <c r="E69" s="46" t="s">
        <v>92</v>
      </c>
      <c r="F69" s="47" t="s">
        <v>74</v>
      </c>
      <c r="G69" s="48">
        <v>4</v>
      </c>
      <c r="H69" s="610"/>
      <c r="I69" s="622">
        <v>8017635</v>
      </c>
      <c r="J69" s="622">
        <v>1623391</v>
      </c>
      <c r="K69" s="622">
        <v>0</v>
      </c>
      <c r="L69" s="622">
        <v>0</v>
      </c>
      <c r="M69" s="190">
        <v>0</v>
      </c>
      <c r="N69" s="623">
        <v>8017635</v>
      </c>
      <c r="O69" s="624">
        <v>1623391</v>
      </c>
      <c r="P69" s="624">
        <v>6394244</v>
      </c>
      <c r="Q69" s="625">
        <v>482.09000000000003</v>
      </c>
      <c r="R69" s="626">
        <v>32.53</v>
      </c>
      <c r="S69" s="624">
        <v>267689</v>
      </c>
      <c r="T69" s="623">
        <v>0</v>
      </c>
      <c r="U69" s="627">
        <v>6394244</v>
      </c>
      <c r="V69" s="628">
        <v>13263.59</v>
      </c>
      <c r="W69" s="563">
        <v>762</v>
      </c>
      <c r="X69" s="564">
        <v>1.58</v>
      </c>
      <c r="Y69" s="565">
        <v>13262.01</v>
      </c>
      <c r="Z69" s="564">
        <v>0</v>
      </c>
      <c r="AA69" s="566">
        <v>0</v>
      </c>
      <c r="AB69" s="567">
        <v>6394244</v>
      </c>
      <c r="AC69" s="538">
        <v>13263.59</v>
      </c>
      <c r="AD69" s="629">
        <v>1.40222</v>
      </c>
      <c r="AE69" s="569">
        <v>0</v>
      </c>
      <c r="AF69" s="568">
        <v>1.40222</v>
      </c>
      <c r="AG69" s="570">
        <v>1.3882000000000001</v>
      </c>
      <c r="AH69" s="571">
        <v>1.3882000000000001</v>
      </c>
      <c r="AI69" s="630">
        <v>0</v>
      </c>
      <c r="AJ69" s="631">
        <v>0</v>
      </c>
      <c r="AK69" s="631">
        <v>0</v>
      </c>
      <c r="AL69" s="574">
        <v>0</v>
      </c>
      <c r="AM69" s="601">
        <v>0</v>
      </c>
      <c r="AN69" s="602">
        <v>0</v>
      </c>
      <c r="AO69" s="603">
        <v>0</v>
      </c>
      <c r="AP69" s="578">
        <v>0</v>
      </c>
      <c r="AQ69" s="578" t="s">
        <v>1377</v>
      </c>
      <c r="AR69" s="579">
        <v>0</v>
      </c>
      <c r="AS69" s="305">
        <v>0</v>
      </c>
      <c r="AT69" s="557">
        <v>0</v>
      </c>
      <c r="AU69" s="557">
        <v>0</v>
      </c>
      <c r="AV69" s="580">
        <v>6394244</v>
      </c>
      <c r="AW69" s="581">
        <v>32.53</v>
      </c>
      <c r="AX69" s="580">
        <v>267689</v>
      </c>
      <c r="AY69" s="580">
        <v>6126555</v>
      </c>
      <c r="AZ69" s="229" t="s">
        <v>1231</v>
      </c>
      <c r="BA69" s="573">
        <v>1.3882000000000001</v>
      </c>
      <c r="BB69" s="305">
        <v>0</v>
      </c>
      <c r="BC69" s="582">
        <v>0</v>
      </c>
      <c r="BD69" s="583">
        <v>1.40222</v>
      </c>
      <c r="BE69" s="584">
        <v>2.8000000000000001E-2</v>
      </c>
      <c r="BF69" s="585">
        <v>0</v>
      </c>
      <c r="BG69" s="584">
        <v>0</v>
      </c>
      <c r="BH69" s="604">
        <v>0</v>
      </c>
      <c r="BI69" s="605"/>
      <c r="BK69" s="547"/>
    </row>
    <row r="70" spans="1:63" s="2" customFormat="1" x14ac:dyDescent="0.2">
      <c r="A70" s="311" t="s">
        <v>75</v>
      </c>
      <c r="B70" s="606" t="s">
        <v>76</v>
      </c>
      <c r="C70" s="607" t="s">
        <v>93</v>
      </c>
      <c r="D70" s="608" t="s">
        <v>1027</v>
      </c>
      <c r="E70" s="185" t="s">
        <v>1028</v>
      </c>
      <c r="F70" s="609" t="s">
        <v>74</v>
      </c>
      <c r="G70" s="187">
        <v>4</v>
      </c>
      <c r="H70" s="610"/>
      <c r="I70" s="611">
        <v>0</v>
      </c>
      <c r="J70" s="611">
        <v>0</v>
      </c>
      <c r="K70" s="611">
        <v>0</v>
      </c>
      <c r="L70" s="611">
        <v>0</v>
      </c>
      <c r="M70" s="612">
        <v>0</v>
      </c>
      <c r="N70" s="186">
        <v>0</v>
      </c>
      <c r="O70" s="613">
        <v>0</v>
      </c>
      <c r="P70" s="613">
        <v>0</v>
      </c>
      <c r="Q70" s="614">
        <v>0</v>
      </c>
      <c r="R70" s="615">
        <v>0</v>
      </c>
      <c r="S70" s="613">
        <v>0</v>
      </c>
      <c r="T70" s="186">
        <v>0</v>
      </c>
      <c r="U70" s="616">
        <v>0</v>
      </c>
      <c r="V70" s="617">
        <v>0</v>
      </c>
      <c r="W70" s="563">
        <v>0</v>
      </c>
      <c r="X70" s="564">
        <v>0</v>
      </c>
      <c r="Y70" s="565">
        <v>0</v>
      </c>
      <c r="Z70" s="564">
        <v>0</v>
      </c>
      <c r="AA70" s="566">
        <v>0</v>
      </c>
      <c r="AB70" s="567">
        <v>0</v>
      </c>
      <c r="AC70" s="618">
        <v>0</v>
      </c>
      <c r="AD70" s="619">
        <v>0</v>
      </c>
      <c r="AE70" s="569">
        <v>0</v>
      </c>
      <c r="AF70" s="568">
        <v>0</v>
      </c>
      <c r="AG70" s="570">
        <v>0</v>
      </c>
      <c r="AH70" s="571">
        <v>0</v>
      </c>
      <c r="AI70" s="620">
        <v>0.66320000000000001</v>
      </c>
      <c r="AJ70" s="621">
        <v>0.94350000000000001</v>
      </c>
      <c r="AK70" s="621">
        <v>0</v>
      </c>
      <c r="AL70" s="574">
        <v>0</v>
      </c>
      <c r="AM70" s="601">
        <v>1.0367999999999999</v>
      </c>
      <c r="AN70" s="602">
        <v>0</v>
      </c>
      <c r="AO70" s="603">
        <v>0</v>
      </c>
      <c r="AP70" s="578">
        <v>0</v>
      </c>
      <c r="AQ70" s="578" t="s">
        <v>1377</v>
      </c>
      <c r="AR70" s="579">
        <v>0</v>
      </c>
      <c r="AS70" s="305">
        <v>0</v>
      </c>
      <c r="AT70" s="557">
        <v>0</v>
      </c>
      <c r="AU70" s="557">
        <v>0</v>
      </c>
      <c r="AV70" s="580">
        <v>0</v>
      </c>
      <c r="AW70" s="581">
        <v>0</v>
      </c>
      <c r="AX70" s="580">
        <v>0</v>
      </c>
      <c r="AY70" s="580">
        <v>0</v>
      </c>
      <c r="AZ70" s="229" t="s">
        <v>1231</v>
      </c>
      <c r="BA70" s="573">
        <v>0</v>
      </c>
      <c r="BB70" s="305">
        <v>0</v>
      </c>
      <c r="BC70" s="582">
        <v>0</v>
      </c>
      <c r="BD70" s="583">
        <v>0</v>
      </c>
      <c r="BE70" s="584">
        <v>0</v>
      </c>
      <c r="BF70" s="585">
        <v>1.9E-2</v>
      </c>
      <c r="BG70" s="584">
        <v>0</v>
      </c>
      <c r="BH70" s="604">
        <v>0</v>
      </c>
      <c r="BI70" s="605"/>
      <c r="BK70" s="547"/>
    </row>
    <row r="71" spans="1:63" s="2" customFormat="1" x14ac:dyDescent="0.2">
      <c r="A71" s="311" t="s">
        <v>81</v>
      </c>
      <c r="B71" s="606" t="s">
        <v>82</v>
      </c>
      <c r="C71" s="607" t="s">
        <v>93</v>
      </c>
      <c r="D71" s="608" t="s">
        <v>1027</v>
      </c>
      <c r="E71" s="185" t="s">
        <v>1029</v>
      </c>
      <c r="F71" s="609" t="s">
        <v>74</v>
      </c>
      <c r="G71" s="187">
        <v>4</v>
      </c>
      <c r="H71" s="610"/>
      <c r="I71" s="611">
        <v>0</v>
      </c>
      <c r="J71" s="611">
        <v>0</v>
      </c>
      <c r="K71" s="611">
        <v>0</v>
      </c>
      <c r="L71" s="611">
        <v>0</v>
      </c>
      <c r="M71" s="612">
        <v>0</v>
      </c>
      <c r="N71" s="186">
        <v>0</v>
      </c>
      <c r="O71" s="613">
        <v>0</v>
      </c>
      <c r="P71" s="613">
        <v>0</v>
      </c>
      <c r="Q71" s="614">
        <v>0</v>
      </c>
      <c r="R71" s="615">
        <v>0</v>
      </c>
      <c r="S71" s="613">
        <v>0</v>
      </c>
      <c r="T71" s="186">
        <v>0</v>
      </c>
      <c r="U71" s="616">
        <v>0</v>
      </c>
      <c r="V71" s="617">
        <v>0</v>
      </c>
      <c r="W71" s="563">
        <v>0</v>
      </c>
      <c r="X71" s="564">
        <v>0</v>
      </c>
      <c r="Y71" s="565">
        <v>0</v>
      </c>
      <c r="Z71" s="564">
        <v>0</v>
      </c>
      <c r="AA71" s="566">
        <v>0</v>
      </c>
      <c r="AB71" s="567">
        <v>0</v>
      </c>
      <c r="AC71" s="618">
        <v>0</v>
      </c>
      <c r="AD71" s="619">
        <v>0</v>
      </c>
      <c r="AE71" s="569">
        <v>0</v>
      </c>
      <c r="AF71" s="568">
        <v>0</v>
      </c>
      <c r="AG71" s="570">
        <v>0</v>
      </c>
      <c r="AH71" s="571">
        <v>0</v>
      </c>
      <c r="AI71" s="620">
        <v>0.67610000000000003</v>
      </c>
      <c r="AJ71" s="621">
        <v>0.96179999999999999</v>
      </c>
      <c r="AK71" s="621">
        <v>0</v>
      </c>
      <c r="AL71" s="574">
        <v>0</v>
      </c>
      <c r="AM71" s="601">
        <v>0.91990000000000005</v>
      </c>
      <c r="AN71" s="602">
        <v>0</v>
      </c>
      <c r="AO71" s="603">
        <v>0</v>
      </c>
      <c r="AP71" s="578">
        <v>0</v>
      </c>
      <c r="AQ71" s="578" t="s">
        <v>1377</v>
      </c>
      <c r="AR71" s="579">
        <v>0</v>
      </c>
      <c r="AS71" s="305">
        <v>0</v>
      </c>
      <c r="AT71" s="557">
        <v>0</v>
      </c>
      <c r="AU71" s="557">
        <v>0</v>
      </c>
      <c r="AV71" s="580">
        <v>0</v>
      </c>
      <c r="AW71" s="581">
        <v>0</v>
      </c>
      <c r="AX71" s="580">
        <v>0</v>
      </c>
      <c r="AY71" s="580">
        <v>0</v>
      </c>
      <c r="AZ71" s="229" t="s">
        <v>1231</v>
      </c>
      <c r="BA71" s="573">
        <v>0</v>
      </c>
      <c r="BB71" s="305">
        <v>0</v>
      </c>
      <c r="BC71" s="582">
        <v>0</v>
      </c>
      <c r="BD71" s="583">
        <v>0</v>
      </c>
      <c r="BE71" s="584">
        <v>0</v>
      </c>
      <c r="BF71" s="585">
        <v>1.9400000000000001E-2</v>
      </c>
      <c r="BG71" s="584">
        <v>0</v>
      </c>
      <c r="BH71" s="604">
        <v>0</v>
      </c>
      <c r="BI71" s="605"/>
      <c r="BK71" s="547"/>
    </row>
    <row r="72" spans="1:63" s="2" customFormat="1" x14ac:dyDescent="0.2">
      <c r="A72" s="50" t="s">
        <v>93</v>
      </c>
      <c r="B72" s="51" t="s">
        <v>94</v>
      </c>
      <c r="C72" s="52" t="s">
        <v>93</v>
      </c>
      <c r="D72" s="53" t="s">
        <v>94</v>
      </c>
      <c r="E72" s="54" t="s">
        <v>95</v>
      </c>
      <c r="F72" s="55" t="s">
        <v>74</v>
      </c>
      <c r="G72" s="56">
        <v>4</v>
      </c>
      <c r="H72" s="610"/>
      <c r="I72" s="633">
        <v>6082335</v>
      </c>
      <c r="J72" s="633">
        <v>1016752</v>
      </c>
      <c r="K72" s="633">
        <v>0</v>
      </c>
      <c r="L72" s="633">
        <v>0</v>
      </c>
      <c r="M72" s="192">
        <v>0</v>
      </c>
      <c r="N72" s="634">
        <v>6082335</v>
      </c>
      <c r="O72" s="635">
        <v>1016752</v>
      </c>
      <c r="P72" s="635">
        <v>5065583</v>
      </c>
      <c r="Q72" s="636">
        <v>372.68</v>
      </c>
      <c r="R72" s="637">
        <v>0</v>
      </c>
      <c r="S72" s="635">
        <v>0</v>
      </c>
      <c r="T72" s="634">
        <v>0</v>
      </c>
      <c r="U72" s="638">
        <v>5065583</v>
      </c>
      <c r="V72" s="639">
        <v>13592.31</v>
      </c>
      <c r="W72" s="563">
        <v>0</v>
      </c>
      <c r="X72" s="564">
        <v>0</v>
      </c>
      <c r="Y72" s="565">
        <v>13592.31</v>
      </c>
      <c r="Z72" s="564">
        <v>0</v>
      </c>
      <c r="AA72" s="566">
        <v>0</v>
      </c>
      <c r="AB72" s="567">
        <v>5065583</v>
      </c>
      <c r="AC72" s="640">
        <v>13592.31</v>
      </c>
      <c r="AD72" s="641">
        <v>1.4369700000000001</v>
      </c>
      <c r="AE72" s="569">
        <v>0</v>
      </c>
      <c r="AF72" s="642">
        <v>1.4369700000000001</v>
      </c>
      <c r="AG72" s="643">
        <v>1.4226000000000001</v>
      </c>
      <c r="AH72" s="571">
        <v>1.4226000000000001</v>
      </c>
      <c r="AI72" s="644">
        <v>0</v>
      </c>
      <c r="AJ72" s="645">
        <v>0</v>
      </c>
      <c r="AK72" s="645">
        <v>0</v>
      </c>
      <c r="AL72" s="574">
        <v>0</v>
      </c>
      <c r="AM72" s="601">
        <v>0</v>
      </c>
      <c r="AN72" s="602">
        <v>0</v>
      </c>
      <c r="AO72" s="603">
        <v>0</v>
      </c>
      <c r="AP72" s="578">
        <v>0</v>
      </c>
      <c r="AQ72" s="578" t="s">
        <v>1377</v>
      </c>
      <c r="AR72" s="579">
        <v>0</v>
      </c>
      <c r="AS72" s="305">
        <v>0</v>
      </c>
      <c r="AT72" s="557">
        <v>0</v>
      </c>
      <c r="AU72" s="557">
        <v>0</v>
      </c>
      <c r="AV72" s="580">
        <v>5065583</v>
      </c>
      <c r="AW72" s="581">
        <v>0</v>
      </c>
      <c r="AX72" s="580">
        <v>0</v>
      </c>
      <c r="AY72" s="580">
        <v>5065583</v>
      </c>
      <c r="AZ72" s="229" t="s">
        <v>1231</v>
      </c>
      <c r="BA72" s="573">
        <v>1.4226000000000001</v>
      </c>
      <c r="BB72" s="305">
        <v>0</v>
      </c>
      <c r="BC72" s="582">
        <v>0</v>
      </c>
      <c r="BD72" s="583">
        <v>1.4369700000000001</v>
      </c>
      <c r="BE72" s="584">
        <v>2.87E-2</v>
      </c>
      <c r="BF72" s="585">
        <v>0</v>
      </c>
      <c r="BG72" s="584">
        <v>0</v>
      </c>
      <c r="BH72" s="604">
        <v>0</v>
      </c>
      <c r="BI72" s="605"/>
      <c r="BK72" s="547"/>
    </row>
    <row r="73" spans="1:63" s="2" customFormat="1" x14ac:dyDescent="0.2">
      <c r="A73" s="22" t="s">
        <v>96</v>
      </c>
      <c r="B73" s="37" t="s">
        <v>97</v>
      </c>
      <c r="C73" s="38" t="s">
        <v>96</v>
      </c>
      <c r="D73" s="24" t="s">
        <v>98</v>
      </c>
      <c r="E73" s="39" t="s">
        <v>99</v>
      </c>
      <c r="F73" s="40" t="s">
        <v>100</v>
      </c>
      <c r="G73" s="41">
        <v>5</v>
      </c>
      <c r="H73" s="525"/>
      <c r="I73" s="555">
        <v>13587381</v>
      </c>
      <c r="J73" s="555">
        <v>2495627</v>
      </c>
      <c r="K73" s="555">
        <v>0</v>
      </c>
      <c r="L73" s="555">
        <v>0</v>
      </c>
      <c r="M73" s="595">
        <v>0</v>
      </c>
      <c r="N73" s="181">
        <v>13587381</v>
      </c>
      <c r="O73" s="556">
        <v>2495627</v>
      </c>
      <c r="P73" s="556">
        <v>11091754</v>
      </c>
      <c r="Q73" s="596">
        <v>852.15</v>
      </c>
      <c r="R73" s="597">
        <v>0</v>
      </c>
      <c r="S73" s="556">
        <v>0</v>
      </c>
      <c r="T73" s="181">
        <v>0</v>
      </c>
      <c r="U73" s="598">
        <v>11091754</v>
      </c>
      <c r="V73" s="599">
        <v>13016.2</v>
      </c>
      <c r="W73" s="563">
        <v>21615</v>
      </c>
      <c r="X73" s="564">
        <v>25.37</v>
      </c>
      <c r="Y73" s="565">
        <v>12990.83</v>
      </c>
      <c r="Z73" s="564">
        <v>0</v>
      </c>
      <c r="AA73" s="566">
        <v>0</v>
      </c>
      <c r="AB73" s="567">
        <v>11091754</v>
      </c>
      <c r="AC73" s="538">
        <v>13016.2</v>
      </c>
      <c r="AD73" s="600">
        <v>1.3760699999999999</v>
      </c>
      <c r="AE73" s="569">
        <v>0</v>
      </c>
      <c r="AF73" s="568">
        <v>1.3760699999999999</v>
      </c>
      <c r="AG73" s="570">
        <v>1.3623000000000001</v>
      </c>
      <c r="AH73" s="571">
        <v>1.3623000000000001</v>
      </c>
      <c r="AI73" s="572">
        <v>0.42249999999999999</v>
      </c>
      <c r="AJ73" s="573">
        <v>0.5756</v>
      </c>
      <c r="AK73" s="573">
        <v>1.3932</v>
      </c>
      <c r="AL73" s="574">
        <v>0.91510000000000002</v>
      </c>
      <c r="AM73" s="601">
        <v>0.629</v>
      </c>
      <c r="AN73" s="602">
        <v>1.5225</v>
      </c>
      <c r="AO73" s="603">
        <v>1.6774</v>
      </c>
      <c r="AP73" s="578">
        <v>0</v>
      </c>
      <c r="AQ73" s="578">
        <v>0</v>
      </c>
      <c r="AR73" s="579">
        <v>0</v>
      </c>
      <c r="AS73" s="305">
        <v>0</v>
      </c>
      <c r="AT73" s="557">
        <v>1</v>
      </c>
      <c r="AU73" s="557">
        <v>1</v>
      </c>
      <c r="AV73" s="580">
        <v>11091754</v>
      </c>
      <c r="AW73" s="581">
        <v>0</v>
      </c>
      <c r="AX73" s="580">
        <v>0</v>
      </c>
      <c r="AY73" s="580">
        <v>11091754</v>
      </c>
      <c r="AZ73" s="229" t="s">
        <v>1231</v>
      </c>
      <c r="BA73" s="573">
        <v>1.3623000000000001</v>
      </c>
      <c r="BB73" s="305">
        <v>0</v>
      </c>
      <c r="BC73" s="582">
        <v>0</v>
      </c>
      <c r="BD73" s="583">
        <v>1.3760699999999999</v>
      </c>
      <c r="BE73" s="584">
        <v>2.75E-2</v>
      </c>
      <c r="BF73" s="585">
        <v>1.1599999999999999E-2</v>
      </c>
      <c r="BG73" s="584">
        <v>2.81E-2</v>
      </c>
      <c r="BH73" s="604">
        <v>0</v>
      </c>
      <c r="BI73" s="605"/>
      <c r="BK73" s="547"/>
    </row>
    <row r="74" spans="1:63" s="2" customFormat="1" x14ac:dyDescent="0.2">
      <c r="A74" s="22" t="s">
        <v>101</v>
      </c>
      <c r="B74" s="37" t="s">
        <v>102</v>
      </c>
      <c r="C74" s="38" t="s">
        <v>101</v>
      </c>
      <c r="D74" s="24" t="s">
        <v>102</v>
      </c>
      <c r="E74" s="39" t="s">
        <v>103</v>
      </c>
      <c r="F74" s="40" t="s">
        <v>100</v>
      </c>
      <c r="G74" s="41">
        <v>5</v>
      </c>
      <c r="H74" s="525"/>
      <c r="I74" s="555">
        <v>2475523</v>
      </c>
      <c r="J74" s="555">
        <v>354729</v>
      </c>
      <c r="K74" s="555">
        <v>0</v>
      </c>
      <c r="L74" s="555">
        <v>0</v>
      </c>
      <c r="M74" s="595">
        <v>0</v>
      </c>
      <c r="N74" s="181">
        <v>2475523</v>
      </c>
      <c r="O74" s="556">
        <v>354729</v>
      </c>
      <c r="P74" s="556">
        <v>2120794</v>
      </c>
      <c r="Q74" s="596">
        <v>124.01</v>
      </c>
      <c r="R74" s="597">
        <v>0</v>
      </c>
      <c r="S74" s="556">
        <v>0</v>
      </c>
      <c r="T74" s="181">
        <v>0</v>
      </c>
      <c r="U74" s="598">
        <v>2120794</v>
      </c>
      <c r="V74" s="599">
        <v>17101.8</v>
      </c>
      <c r="W74" s="563">
        <v>32891</v>
      </c>
      <c r="X74" s="564">
        <v>265.23</v>
      </c>
      <c r="Y74" s="565">
        <v>16836.57</v>
      </c>
      <c r="Z74" s="564">
        <v>0</v>
      </c>
      <c r="AA74" s="566">
        <v>0</v>
      </c>
      <c r="AB74" s="567">
        <v>2120794</v>
      </c>
      <c r="AC74" s="538">
        <v>17101.8</v>
      </c>
      <c r="AD74" s="600">
        <v>1.80799</v>
      </c>
      <c r="AE74" s="569">
        <v>0</v>
      </c>
      <c r="AF74" s="568">
        <v>1.80799</v>
      </c>
      <c r="AG74" s="570">
        <v>1.7899</v>
      </c>
      <c r="AH74" s="571">
        <v>1.7899</v>
      </c>
      <c r="AI74" s="572">
        <v>0.49719999999999998</v>
      </c>
      <c r="AJ74" s="573">
        <v>0.88990000000000002</v>
      </c>
      <c r="AK74" s="573">
        <v>1.6017000000000001</v>
      </c>
      <c r="AL74" s="574" t="s">
        <v>1367</v>
      </c>
      <c r="AM74" s="601" t="s">
        <v>1367</v>
      </c>
      <c r="AN74" s="602" t="s">
        <v>1367</v>
      </c>
      <c r="AO74" s="603" t="s">
        <v>1367</v>
      </c>
      <c r="AP74" s="578">
        <v>0</v>
      </c>
      <c r="AQ74" s="578">
        <v>0</v>
      </c>
      <c r="AR74" s="579">
        <v>0</v>
      </c>
      <c r="AS74" s="305">
        <v>0</v>
      </c>
      <c r="AT74" s="557">
        <v>1</v>
      </c>
      <c r="AU74" s="557">
        <v>1</v>
      </c>
      <c r="AV74" s="580">
        <v>2120794</v>
      </c>
      <c r="AW74" s="581">
        <v>0</v>
      </c>
      <c r="AX74" s="580">
        <v>0</v>
      </c>
      <c r="AY74" s="580">
        <v>2120794</v>
      </c>
      <c r="AZ74" s="229" t="s">
        <v>1231</v>
      </c>
      <c r="BA74" s="573">
        <v>1.7899</v>
      </c>
      <c r="BB74" s="305">
        <v>0</v>
      </c>
      <c r="BC74" s="582">
        <v>0</v>
      </c>
      <c r="BD74" s="583">
        <v>1.80799</v>
      </c>
      <c r="BE74" s="584">
        <v>3.6200000000000003E-2</v>
      </c>
      <c r="BF74" s="585">
        <v>1.7999999999999999E-2</v>
      </c>
      <c r="BG74" s="584">
        <v>3.2399999999999998E-2</v>
      </c>
      <c r="BH74" s="604">
        <v>0</v>
      </c>
      <c r="BI74" s="605"/>
      <c r="BK74" s="547"/>
    </row>
    <row r="75" spans="1:63" s="2" customFormat="1" x14ac:dyDescent="0.2">
      <c r="A75" s="22" t="s">
        <v>104</v>
      </c>
      <c r="B75" s="37" t="s">
        <v>105</v>
      </c>
      <c r="C75" s="38" t="s">
        <v>104</v>
      </c>
      <c r="D75" s="24" t="s">
        <v>105</v>
      </c>
      <c r="E75" s="39" t="s">
        <v>106</v>
      </c>
      <c r="F75" s="40" t="s">
        <v>100</v>
      </c>
      <c r="G75" s="41">
        <v>5</v>
      </c>
      <c r="H75" s="525"/>
      <c r="I75" s="555">
        <v>4848695</v>
      </c>
      <c r="J75" s="555">
        <v>1090595</v>
      </c>
      <c r="K75" s="555">
        <v>0</v>
      </c>
      <c r="L75" s="555">
        <v>0</v>
      </c>
      <c r="M75" s="595">
        <v>0</v>
      </c>
      <c r="N75" s="181">
        <v>4848695</v>
      </c>
      <c r="O75" s="556">
        <v>1090595</v>
      </c>
      <c r="P75" s="556">
        <v>3758100</v>
      </c>
      <c r="Q75" s="596">
        <v>255.92</v>
      </c>
      <c r="R75" s="597">
        <v>0</v>
      </c>
      <c r="S75" s="556">
        <v>0</v>
      </c>
      <c r="T75" s="181">
        <v>0</v>
      </c>
      <c r="U75" s="598">
        <v>3758100</v>
      </c>
      <c r="V75" s="599">
        <v>14684.67</v>
      </c>
      <c r="W75" s="563">
        <v>8011</v>
      </c>
      <c r="X75" s="564">
        <v>31.3</v>
      </c>
      <c r="Y75" s="565">
        <v>14653.37</v>
      </c>
      <c r="Z75" s="564">
        <v>0</v>
      </c>
      <c r="AA75" s="566">
        <v>0</v>
      </c>
      <c r="AB75" s="567">
        <v>3758100</v>
      </c>
      <c r="AC75" s="538">
        <v>14684.67</v>
      </c>
      <c r="AD75" s="600">
        <v>1.5524500000000001</v>
      </c>
      <c r="AE75" s="569">
        <v>0</v>
      </c>
      <c r="AF75" s="568">
        <v>1.5524500000000001</v>
      </c>
      <c r="AG75" s="570">
        <v>1.5368999999999999</v>
      </c>
      <c r="AH75" s="571">
        <v>1.5368999999999999</v>
      </c>
      <c r="AI75" s="572">
        <v>0.52610000000000001</v>
      </c>
      <c r="AJ75" s="573">
        <v>0.80859999999999999</v>
      </c>
      <c r="AK75" s="573">
        <v>1.4795</v>
      </c>
      <c r="AL75" s="574">
        <v>1.0615999999999999</v>
      </c>
      <c r="AM75" s="601">
        <v>0.76170000000000004</v>
      </c>
      <c r="AN75" s="602">
        <v>1.3936999999999999</v>
      </c>
      <c r="AO75" s="603">
        <v>1.4459</v>
      </c>
      <c r="AP75" s="578">
        <v>0</v>
      </c>
      <c r="AQ75" s="578">
        <v>0</v>
      </c>
      <c r="AR75" s="579">
        <v>0</v>
      </c>
      <c r="AS75" s="305">
        <v>0</v>
      </c>
      <c r="AT75" s="557">
        <v>1</v>
      </c>
      <c r="AU75" s="557">
        <v>1</v>
      </c>
      <c r="AV75" s="580">
        <v>3758100</v>
      </c>
      <c r="AW75" s="581">
        <v>0</v>
      </c>
      <c r="AX75" s="580">
        <v>0</v>
      </c>
      <c r="AY75" s="580">
        <v>3758100</v>
      </c>
      <c r="AZ75" s="229" t="s">
        <v>1231</v>
      </c>
      <c r="BA75" s="573">
        <v>1.5368999999999999</v>
      </c>
      <c r="BB75" s="305">
        <v>0</v>
      </c>
      <c r="BC75" s="582">
        <v>0</v>
      </c>
      <c r="BD75" s="583">
        <v>1.5524500000000001</v>
      </c>
      <c r="BE75" s="584">
        <v>3.1E-2</v>
      </c>
      <c r="BF75" s="585">
        <v>1.6299999999999999E-2</v>
      </c>
      <c r="BG75" s="584">
        <v>2.9899999999999996E-2</v>
      </c>
      <c r="BH75" s="604">
        <v>0</v>
      </c>
      <c r="BI75" s="605"/>
      <c r="BK75" s="547"/>
    </row>
    <row r="76" spans="1:63" s="2" customFormat="1" x14ac:dyDescent="0.2">
      <c r="A76" s="22" t="s">
        <v>107</v>
      </c>
      <c r="B76" s="37" t="s">
        <v>108</v>
      </c>
      <c r="C76" s="38" t="s">
        <v>107</v>
      </c>
      <c r="D76" s="24" t="s">
        <v>108</v>
      </c>
      <c r="E76" s="39" t="s">
        <v>109</v>
      </c>
      <c r="F76" s="40" t="s">
        <v>100</v>
      </c>
      <c r="G76" s="41">
        <v>5</v>
      </c>
      <c r="H76" s="525"/>
      <c r="I76" s="555">
        <v>3521193</v>
      </c>
      <c r="J76" s="555">
        <v>521349</v>
      </c>
      <c r="K76" s="555">
        <v>0</v>
      </c>
      <c r="L76" s="555">
        <v>0</v>
      </c>
      <c r="M76" s="595">
        <v>0</v>
      </c>
      <c r="N76" s="181">
        <v>3521193</v>
      </c>
      <c r="O76" s="556">
        <v>521349</v>
      </c>
      <c r="P76" s="556">
        <v>2999844</v>
      </c>
      <c r="Q76" s="596">
        <v>244.61</v>
      </c>
      <c r="R76" s="597">
        <v>0</v>
      </c>
      <c r="S76" s="556">
        <v>0</v>
      </c>
      <c r="T76" s="181">
        <v>0</v>
      </c>
      <c r="U76" s="598">
        <v>2999844</v>
      </c>
      <c r="V76" s="599">
        <v>12263.78</v>
      </c>
      <c r="W76" s="563">
        <v>12804</v>
      </c>
      <c r="X76" s="564">
        <v>52.34</v>
      </c>
      <c r="Y76" s="565">
        <v>12211.44</v>
      </c>
      <c r="Z76" s="564">
        <v>0</v>
      </c>
      <c r="AA76" s="566">
        <v>0</v>
      </c>
      <c r="AB76" s="567">
        <v>2999844</v>
      </c>
      <c r="AC76" s="538">
        <v>12263.78</v>
      </c>
      <c r="AD76" s="600">
        <v>1.2965199999999999</v>
      </c>
      <c r="AE76" s="569">
        <v>0</v>
      </c>
      <c r="AF76" s="568">
        <v>1.2965199999999999</v>
      </c>
      <c r="AG76" s="570">
        <v>1.2836000000000001</v>
      </c>
      <c r="AH76" s="571">
        <v>1.2836000000000001</v>
      </c>
      <c r="AI76" s="572">
        <v>0.54020000000000001</v>
      </c>
      <c r="AJ76" s="573">
        <v>0.69340000000000002</v>
      </c>
      <c r="AK76" s="573">
        <v>1.3443000000000001</v>
      </c>
      <c r="AL76" s="574">
        <v>1.0804</v>
      </c>
      <c r="AM76" s="601">
        <v>0.64180000000000004</v>
      </c>
      <c r="AN76" s="602">
        <v>1.2443</v>
      </c>
      <c r="AO76" s="603">
        <v>1.4208000000000001</v>
      </c>
      <c r="AP76" s="578">
        <v>0</v>
      </c>
      <c r="AQ76" s="578">
        <v>0</v>
      </c>
      <c r="AR76" s="579">
        <v>0</v>
      </c>
      <c r="AS76" s="305">
        <v>0</v>
      </c>
      <c r="AT76" s="557">
        <v>1</v>
      </c>
      <c r="AU76" s="557">
        <v>1</v>
      </c>
      <c r="AV76" s="580">
        <v>2999844</v>
      </c>
      <c r="AW76" s="581">
        <v>0</v>
      </c>
      <c r="AX76" s="580">
        <v>0</v>
      </c>
      <c r="AY76" s="580">
        <v>2999844</v>
      </c>
      <c r="AZ76" s="229" t="s">
        <v>1231</v>
      </c>
      <c r="BA76" s="573">
        <v>1.2836000000000001</v>
      </c>
      <c r="BB76" s="305">
        <v>0</v>
      </c>
      <c r="BC76" s="582">
        <v>0</v>
      </c>
      <c r="BD76" s="583">
        <v>1.2965199999999999</v>
      </c>
      <c r="BE76" s="584">
        <v>2.5899999999999999E-2</v>
      </c>
      <c r="BF76" s="585">
        <v>1.4E-2</v>
      </c>
      <c r="BG76" s="584">
        <v>2.7200000000000002E-2</v>
      </c>
      <c r="BH76" s="604">
        <v>0</v>
      </c>
      <c r="BI76" s="605"/>
      <c r="BK76" s="547"/>
    </row>
    <row r="77" spans="1:63" s="2" customFormat="1" x14ac:dyDescent="0.2">
      <c r="A77" s="22" t="s">
        <v>110</v>
      </c>
      <c r="B77" s="37" t="s">
        <v>111</v>
      </c>
      <c r="C77" s="38" t="s">
        <v>110</v>
      </c>
      <c r="D77" s="24" t="s">
        <v>111</v>
      </c>
      <c r="E77" s="39" t="s">
        <v>112</v>
      </c>
      <c r="F77" s="40" t="s">
        <v>100</v>
      </c>
      <c r="G77" s="41">
        <v>5</v>
      </c>
      <c r="H77" s="525"/>
      <c r="I77" s="555">
        <v>604490</v>
      </c>
      <c r="J77" s="555">
        <v>405853</v>
      </c>
      <c r="K77" s="555">
        <v>0</v>
      </c>
      <c r="L77" s="555">
        <v>0</v>
      </c>
      <c r="M77" s="595">
        <v>0</v>
      </c>
      <c r="N77" s="181">
        <v>604490</v>
      </c>
      <c r="O77" s="556">
        <v>405853</v>
      </c>
      <c r="P77" s="556">
        <v>198637</v>
      </c>
      <c r="Q77" s="596">
        <v>21.89</v>
      </c>
      <c r="R77" s="597">
        <v>0</v>
      </c>
      <c r="S77" s="556">
        <v>0</v>
      </c>
      <c r="T77" s="181">
        <v>0</v>
      </c>
      <c r="U77" s="598">
        <v>198637</v>
      </c>
      <c r="V77" s="599">
        <v>9074.33</v>
      </c>
      <c r="W77" s="563">
        <v>2194</v>
      </c>
      <c r="X77" s="564">
        <v>100.23</v>
      </c>
      <c r="Y77" s="565">
        <v>8974.1</v>
      </c>
      <c r="Z77" s="564">
        <v>0</v>
      </c>
      <c r="AA77" s="566">
        <v>0</v>
      </c>
      <c r="AB77" s="567">
        <v>198637</v>
      </c>
      <c r="AC77" s="538">
        <v>9074.33</v>
      </c>
      <c r="AD77" s="600">
        <v>1</v>
      </c>
      <c r="AE77" s="569">
        <v>0</v>
      </c>
      <c r="AF77" s="568">
        <v>1</v>
      </c>
      <c r="AG77" s="570">
        <v>0.99</v>
      </c>
      <c r="AH77" s="571">
        <v>0.99</v>
      </c>
      <c r="AI77" s="572">
        <v>0.42199999999999999</v>
      </c>
      <c r="AJ77" s="573">
        <v>0.4178</v>
      </c>
      <c r="AK77" s="573">
        <v>1.2361</v>
      </c>
      <c r="AL77" s="574">
        <v>1.1043000000000001</v>
      </c>
      <c r="AM77" s="601">
        <v>0.37830000000000003</v>
      </c>
      <c r="AN77" s="602">
        <v>1.1193</v>
      </c>
      <c r="AO77" s="603">
        <v>1.39</v>
      </c>
      <c r="AP77" s="578">
        <v>0</v>
      </c>
      <c r="AQ77" s="578">
        <v>0</v>
      </c>
      <c r="AR77" s="579">
        <v>0</v>
      </c>
      <c r="AS77" s="305">
        <v>0</v>
      </c>
      <c r="AT77" s="557">
        <v>1</v>
      </c>
      <c r="AU77" s="557">
        <v>1</v>
      </c>
      <c r="AV77" s="580">
        <v>198637</v>
      </c>
      <c r="AW77" s="581">
        <v>0</v>
      </c>
      <c r="AX77" s="580">
        <v>0</v>
      </c>
      <c r="AY77" s="580">
        <v>198637</v>
      </c>
      <c r="AZ77" s="229" t="s">
        <v>1231</v>
      </c>
      <c r="BA77" s="573">
        <v>0.99</v>
      </c>
      <c r="BB77" s="305">
        <v>0</v>
      </c>
      <c r="BC77" s="582">
        <v>0</v>
      </c>
      <c r="BD77" s="583">
        <v>1</v>
      </c>
      <c r="BE77" s="584">
        <v>0.02</v>
      </c>
      <c r="BF77" s="585">
        <v>8.3999999999999995E-3</v>
      </c>
      <c r="BG77" s="584">
        <v>2.4899999999999999E-2</v>
      </c>
      <c r="BH77" s="604">
        <v>0</v>
      </c>
      <c r="BI77" s="605"/>
      <c r="BK77" s="547"/>
    </row>
    <row r="78" spans="1:63" s="2" customFormat="1" x14ac:dyDescent="0.2">
      <c r="A78" s="22" t="s">
        <v>113</v>
      </c>
      <c r="B78" s="37" t="s">
        <v>114</v>
      </c>
      <c r="C78" s="38" t="s">
        <v>113</v>
      </c>
      <c r="D78" s="24" t="s">
        <v>114</v>
      </c>
      <c r="E78" s="39" t="s">
        <v>115</v>
      </c>
      <c r="F78" s="40" t="s">
        <v>100</v>
      </c>
      <c r="G78" s="41">
        <v>5</v>
      </c>
      <c r="H78" s="525"/>
      <c r="I78" s="555">
        <v>0</v>
      </c>
      <c r="J78" s="555">
        <v>0</v>
      </c>
      <c r="K78" s="555">
        <v>0</v>
      </c>
      <c r="L78" s="555">
        <v>0</v>
      </c>
      <c r="M78" s="595">
        <v>0</v>
      </c>
      <c r="N78" s="181">
        <v>0</v>
      </c>
      <c r="O78" s="556">
        <v>0</v>
      </c>
      <c r="P78" s="556">
        <v>0</v>
      </c>
      <c r="Q78" s="596">
        <v>0</v>
      </c>
      <c r="R78" s="597">
        <v>0</v>
      </c>
      <c r="S78" s="556">
        <v>0</v>
      </c>
      <c r="T78" s="181">
        <v>0</v>
      </c>
      <c r="U78" s="598">
        <v>0</v>
      </c>
      <c r="V78" s="599">
        <v>0</v>
      </c>
      <c r="W78" s="563">
        <v>0</v>
      </c>
      <c r="X78" s="564">
        <v>0</v>
      </c>
      <c r="Y78" s="565">
        <v>0</v>
      </c>
      <c r="Z78" s="564">
        <v>0</v>
      </c>
      <c r="AA78" s="566">
        <v>0</v>
      </c>
      <c r="AB78" s="567">
        <v>0</v>
      </c>
      <c r="AC78" s="538">
        <v>0</v>
      </c>
      <c r="AD78" s="600">
        <v>1</v>
      </c>
      <c r="AE78" s="569">
        <v>0</v>
      </c>
      <c r="AF78" s="568">
        <v>1</v>
      </c>
      <c r="AG78" s="570">
        <v>0.99</v>
      </c>
      <c r="AH78" s="571">
        <v>0.99</v>
      </c>
      <c r="AI78" s="572">
        <v>0</v>
      </c>
      <c r="AJ78" s="573">
        <v>0</v>
      </c>
      <c r="AK78" s="573">
        <v>0.99</v>
      </c>
      <c r="AL78" s="574">
        <v>1.0597000000000001</v>
      </c>
      <c r="AM78" s="601">
        <v>0.93420000000000003</v>
      </c>
      <c r="AN78" s="602">
        <v>0.93420000000000003</v>
      </c>
      <c r="AO78" s="603">
        <v>1.4484999999999999</v>
      </c>
      <c r="AP78" s="578">
        <v>0</v>
      </c>
      <c r="AQ78" s="578">
        <v>0</v>
      </c>
      <c r="AR78" s="579">
        <v>0</v>
      </c>
      <c r="AS78" s="305">
        <v>0</v>
      </c>
      <c r="AT78" s="557">
        <v>1</v>
      </c>
      <c r="AU78" s="557">
        <v>1</v>
      </c>
      <c r="AV78" s="580">
        <v>0</v>
      </c>
      <c r="AW78" s="581">
        <v>0</v>
      </c>
      <c r="AX78" s="580">
        <v>0</v>
      </c>
      <c r="AY78" s="580">
        <v>0</v>
      </c>
      <c r="AZ78" s="229" t="s">
        <v>1231</v>
      </c>
      <c r="BA78" s="573">
        <v>0.99</v>
      </c>
      <c r="BB78" s="305">
        <v>0</v>
      </c>
      <c r="BC78" s="582">
        <v>0</v>
      </c>
      <c r="BD78" s="583">
        <v>1</v>
      </c>
      <c r="BE78" s="584">
        <v>0.02</v>
      </c>
      <c r="BF78" s="585">
        <v>0</v>
      </c>
      <c r="BG78" s="584">
        <v>0</v>
      </c>
      <c r="BH78" s="604">
        <v>1</v>
      </c>
      <c r="BI78" s="605"/>
      <c r="BK78" s="547"/>
    </row>
    <row r="79" spans="1:63" s="2" customFormat="1" x14ac:dyDescent="0.2">
      <c r="A79" s="311" t="s">
        <v>96</v>
      </c>
      <c r="B79" s="606" t="s">
        <v>97</v>
      </c>
      <c r="C79" s="607" t="s">
        <v>116</v>
      </c>
      <c r="D79" s="608" t="s">
        <v>1030</v>
      </c>
      <c r="E79" s="185" t="s">
        <v>1031</v>
      </c>
      <c r="F79" s="609" t="s">
        <v>100</v>
      </c>
      <c r="G79" s="187">
        <v>5</v>
      </c>
      <c r="H79" s="610"/>
      <c r="I79" s="611">
        <v>0</v>
      </c>
      <c r="J79" s="611">
        <v>0</v>
      </c>
      <c r="K79" s="611">
        <v>0</v>
      </c>
      <c r="L79" s="611">
        <v>0</v>
      </c>
      <c r="M79" s="612">
        <v>0</v>
      </c>
      <c r="N79" s="186">
        <v>0</v>
      </c>
      <c r="O79" s="613">
        <v>0</v>
      </c>
      <c r="P79" s="613">
        <v>0</v>
      </c>
      <c r="Q79" s="614">
        <v>0</v>
      </c>
      <c r="R79" s="615">
        <v>0</v>
      </c>
      <c r="S79" s="613">
        <v>0</v>
      </c>
      <c r="T79" s="186">
        <v>0</v>
      </c>
      <c r="U79" s="616">
        <v>0</v>
      </c>
      <c r="V79" s="617">
        <v>0</v>
      </c>
      <c r="W79" s="563">
        <v>0</v>
      </c>
      <c r="X79" s="564">
        <v>0</v>
      </c>
      <c r="Y79" s="565">
        <v>0</v>
      </c>
      <c r="Z79" s="564">
        <v>0</v>
      </c>
      <c r="AA79" s="566">
        <v>0</v>
      </c>
      <c r="AB79" s="567">
        <v>0</v>
      </c>
      <c r="AC79" s="618">
        <v>0</v>
      </c>
      <c r="AD79" s="619">
        <v>0</v>
      </c>
      <c r="AE79" s="569">
        <v>0</v>
      </c>
      <c r="AF79" s="568">
        <v>0</v>
      </c>
      <c r="AG79" s="570">
        <v>0</v>
      </c>
      <c r="AH79" s="571">
        <v>0</v>
      </c>
      <c r="AI79" s="620">
        <v>0.57750000000000001</v>
      </c>
      <c r="AJ79" s="621">
        <v>0.81759999999999999</v>
      </c>
      <c r="AK79" s="621">
        <v>0</v>
      </c>
      <c r="AL79" s="574">
        <v>0</v>
      </c>
      <c r="AM79" s="601">
        <v>0.89349999999999996</v>
      </c>
      <c r="AN79" s="602">
        <v>0</v>
      </c>
      <c r="AO79" s="603">
        <v>0</v>
      </c>
      <c r="AP79" s="578">
        <v>0</v>
      </c>
      <c r="AQ79" s="578" t="s">
        <v>1377</v>
      </c>
      <c r="AR79" s="579">
        <v>0</v>
      </c>
      <c r="AS79" s="305">
        <v>0</v>
      </c>
      <c r="AT79" s="557">
        <v>0</v>
      </c>
      <c r="AU79" s="557">
        <v>0</v>
      </c>
      <c r="AV79" s="580">
        <v>0</v>
      </c>
      <c r="AW79" s="581">
        <v>0</v>
      </c>
      <c r="AX79" s="580">
        <v>0</v>
      </c>
      <c r="AY79" s="580">
        <v>0</v>
      </c>
      <c r="AZ79" s="229" t="s">
        <v>1231</v>
      </c>
      <c r="BA79" s="573">
        <v>0</v>
      </c>
      <c r="BB79" s="305">
        <v>0</v>
      </c>
      <c r="BC79" s="582">
        <v>0</v>
      </c>
      <c r="BD79" s="583">
        <v>0</v>
      </c>
      <c r="BE79" s="584">
        <v>0</v>
      </c>
      <c r="BF79" s="585">
        <v>1.6500000000000001E-2</v>
      </c>
      <c r="BG79" s="584">
        <v>0</v>
      </c>
      <c r="BH79" s="604">
        <v>0</v>
      </c>
      <c r="BI79" s="605"/>
      <c r="BK79" s="547"/>
    </row>
    <row r="80" spans="1:63" s="2" customFormat="1" x14ac:dyDescent="0.2">
      <c r="A80" s="311" t="s">
        <v>101</v>
      </c>
      <c r="B80" s="606" t="s">
        <v>102</v>
      </c>
      <c r="C80" s="607" t="s">
        <v>116</v>
      </c>
      <c r="D80" s="608" t="s">
        <v>1030</v>
      </c>
      <c r="E80" s="185" t="s">
        <v>1032</v>
      </c>
      <c r="F80" s="609" t="s">
        <v>100</v>
      </c>
      <c r="G80" s="187">
        <v>5</v>
      </c>
      <c r="H80" s="610"/>
      <c r="I80" s="611">
        <v>0</v>
      </c>
      <c r="J80" s="611">
        <v>0</v>
      </c>
      <c r="K80" s="611">
        <v>0</v>
      </c>
      <c r="L80" s="611">
        <v>0</v>
      </c>
      <c r="M80" s="612">
        <v>0</v>
      </c>
      <c r="N80" s="186">
        <v>0</v>
      </c>
      <c r="O80" s="613">
        <v>0</v>
      </c>
      <c r="P80" s="613">
        <v>0</v>
      </c>
      <c r="Q80" s="614">
        <v>0</v>
      </c>
      <c r="R80" s="615">
        <v>0</v>
      </c>
      <c r="S80" s="613">
        <v>0</v>
      </c>
      <c r="T80" s="186">
        <v>0</v>
      </c>
      <c r="U80" s="616">
        <v>0</v>
      </c>
      <c r="V80" s="617">
        <v>0</v>
      </c>
      <c r="W80" s="563">
        <v>0</v>
      </c>
      <c r="X80" s="564">
        <v>0</v>
      </c>
      <c r="Y80" s="565">
        <v>0</v>
      </c>
      <c r="Z80" s="564">
        <v>0</v>
      </c>
      <c r="AA80" s="566">
        <v>0</v>
      </c>
      <c r="AB80" s="567">
        <v>0</v>
      </c>
      <c r="AC80" s="618">
        <v>0</v>
      </c>
      <c r="AD80" s="619">
        <v>0</v>
      </c>
      <c r="AE80" s="569">
        <v>0</v>
      </c>
      <c r="AF80" s="568">
        <v>0</v>
      </c>
      <c r="AG80" s="570">
        <v>0</v>
      </c>
      <c r="AH80" s="571">
        <v>0</v>
      </c>
      <c r="AI80" s="620">
        <v>0.50280000000000002</v>
      </c>
      <c r="AJ80" s="621">
        <v>0.71179999999999999</v>
      </c>
      <c r="AK80" s="621">
        <v>0</v>
      </c>
      <c r="AL80" s="574" t="s">
        <v>1367</v>
      </c>
      <c r="AM80" s="601" t="s">
        <v>1367</v>
      </c>
      <c r="AN80" s="602" t="s">
        <v>1367</v>
      </c>
      <c r="AO80" s="603" t="s">
        <v>1367</v>
      </c>
      <c r="AP80" s="578">
        <v>0</v>
      </c>
      <c r="AQ80" s="578" t="s">
        <v>1377</v>
      </c>
      <c r="AR80" s="579">
        <v>0</v>
      </c>
      <c r="AS80" s="305">
        <v>0</v>
      </c>
      <c r="AT80" s="557">
        <v>1</v>
      </c>
      <c r="AU80" s="557">
        <v>1</v>
      </c>
      <c r="AV80" s="580">
        <v>0</v>
      </c>
      <c r="AW80" s="581">
        <v>0</v>
      </c>
      <c r="AX80" s="580">
        <v>0</v>
      </c>
      <c r="AY80" s="580">
        <v>0</v>
      </c>
      <c r="AZ80" s="229" t="s">
        <v>1231</v>
      </c>
      <c r="BA80" s="573">
        <v>0</v>
      </c>
      <c r="BB80" s="305">
        <v>0</v>
      </c>
      <c r="BC80" s="582">
        <v>0</v>
      </c>
      <c r="BD80" s="583">
        <v>0</v>
      </c>
      <c r="BE80" s="584">
        <v>0</v>
      </c>
      <c r="BF80" s="585">
        <v>1.44E-2</v>
      </c>
      <c r="BG80" s="584">
        <v>0</v>
      </c>
      <c r="BH80" s="604">
        <v>0</v>
      </c>
      <c r="BI80" s="605"/>
      <c r="BK80" s="547"/>
    </row>
    <row r="81" spans="1:63" s="2" customFormat="1" x14ac:dyDescent="0.2">
      <c r="A81" s="311" t="s">
        <v>104</v>
      </c>
      <c r="B81" s="606" t="s">
        <v>105</v>
      </c>
      <c r="C81" s="607" t="s">
        <v>116</v>
      </c>
      <c r="D81" s="608" t="s">
        <v>1030</v>
      </c>
      <c r="E81" s="185" t="s">
        <v>1033</v>
      </c>
      <c r="F81" s="609" t="s">
        <v>100</v>
      </c>
      <c r="G81" s="187">
        <v>5</v>
      </c>
      <c r="H81" s="610"/>
      <c r="I81" s="611">
        <v>0</v>
      </c>
      <c r="J81" s="611">
        <v>0</v>
      </c>
      <c r="K81" s="611">
        <v>0</v>
      </c>
      <c r="L81" s="611">
        <v>0</v>
      </c>
      <c r="M81" s="612">
        <v>0</v>
      </c>
      <c r="N81" s="186">
        <v>0</v>
      </c>
      <c r="O81" s="613">
        <v>0</v>
      </c>
      <c r="P81" s="613">
        <v>0</v>
      </c>
      <c r="Q81" s="614">
        <v>0</v>
      </c>
      <c r="R81" s="615">
        <v>0</v>
      </c>
      <c r="S81" s="613">
        <v>0</v>
      </c>
      <c r="T81" s="186">
        <v>0</v>
      </c>
      <c r="U81" s="616">
        <v>0</v>
      </c>
      <c r="V81" s="617">
        <v>0</v>
      </c>
      <c r="W81" s="563">
        <v>0</v>
      </c>
      <c r="X81" s="564">
        <v>0</v>
      </c>
      <c r="Y81" s="565">
        <v>0</v>
      </c>
      <c r="Z81" s="564">
        <v>0</v>
      </c>
      <c r="AA81" s="566">
        <v>0</v>
      </c>
      <c r="AB81" s="567">
        <v>0</v>
      </c>
      <c r="AC81" s="618">
        <v>0</v>
      </c>
      <c r="AD81" s="619">
        <v>0</v>
      </c>
      <c r="AE81" s="569">
        <v>0</v>
      </c>
      <c r="AF81" s="568">
        <v>0</v>
      </c>
      <c r="AG81" s="570">
        <v>0</v>
      </c>
      <c r="AH81" s="571">
        <v>0</v>
      </c>
      <c r="AI81" s="620">
        <v>0.47389999999999999</v>
      </c>
      <c r="AJ81" s="621">
        <v>0.67090000000000005</v>
      </c>
      <c r="AK81" s="621">
        <v>0</v>
      </c>
      <c r="AL81" s="574">
        <v>0</v>
      </c>
      <c r="AM81" s="601">
        <v>0.63200000000000001</v>
      </c>
      <c r="AN81" s="602">
        <v>0</v>
      </c>
      <c r="AO81" s="603">
        <v>0</v>
      </c>
      <c r="AP81" s="578">
        <v>0</v>
      </c>
      <c r="AQ81" s="578" t="s">
        <v>1377</v>
      </c>
      <c r="AR81" s="579">
        <v>0</v>
      </c>
      <c r="AS81" s="305">
        <v>0</v>
      </c>
      <c r="AT81" s="557">
        <v>0</v>
      </c>
      <c r="AU81" s="557">
        <v>0</v>
      </c>
      <c r="AV81" s="580">
        <v>0</v>
      </c>
      <c r="AW81" s="581">
        <v>0</v>
      </c>
      <c r="AX81" s="580">
        <v>0</v>
      </c>
      <c r="AY81" s="580">
        <v>0</v>
      </c>
      <c r="AZ81" s="229" t="s">
        <v>1231</v>
      </c>
      <c r="BA81" s="573">
        <v>0</v>
      </c>
      <c r="BB81" s="305">
        <v>0</v>
      </c>
      <c r="BC81" s="582">
        <v>0</v>
      </c>
      <c r="BD81" s="583">
        <v>0</v>
      </c>
      <c r="BE81" s="584">
        <v>0</v>
      </c>
      <c r="BF81" s="585">
        <v>1.3599999999999999E-2</v>
      </c>
      <c r="BG81" s="584">
        <v>0</v>
      </c>
      <c r="BH81" s="604">
        <v>0</v>
      </c>
      <c r="BI81" s="605"/>
      <c r="BK81" s="547"/>
    </row>
    <row r="82" spans="1:63" s="2" customFormat="1" x14ac:dyDescent="0.2">
      <c r="A82" s="311" t="s">
        <v>107</v>
      </c>
      <c r="B82" s="606" t="s">
        <v>108</v>
      </c>
      <c r="C82" s="607" t="s">
        <v>116</v>
      </c>
      <c r="D82" s="608" t="s">
        <v>1030</v>
      </c>
      <c r="E82" s="185" t="s">
        <v>1034</v>
      </c>
      <c r="F82" s="609" t="s">
        <v>100</v>
      </c>
      <c r="G82" s="187">
        <v>5</v>
      </c>
      <c r="H82" s="610"/>
      <c r="I82" s="611">
        <v>0</v>
      </c>
      <c r="J82" s="611">
        <v>0</v>
      </c>
      <c r="K82" s="611">
        <v>0</v>
      </c>
      <c r="L82" s="611">
        <v>0</v>
      </c>
      <c r="M82" s="612">
        <v>0</v>
      </c>
      <c r="N82" s="186">
        <v>0</v>
      </c>
      <c r="O82" s="613">
        <v>0</v>
      </c>
      <c r="P82" s="613">
        <v>0</v>
      </c>
      <c r="Q82" s="614">
        <v>0</v>
      </c>
      <c r="R82" s="615">
        <v>0</v>
      </c>
      <c r="S82" s="613">
        <v>0</v>
      </c>
      <c r="T82" s="186">
        <v>0</v>
      </c>
      <c r="U82" s="616">
        <v>0</v>
      </c>
      <c r="V82" s="617">
        <v>0</v>
      </c>
      <c r="W82" s="563">
        <v>0</v>
      </c>
      <c r="X82" s="564">
        <v>0</v>
      </c>
      <c r="Y82" s="565">
        <v>0</v>
      </c>
      <c r="Z82" s="564">
        <v>0</v>
      </c>
      <c r="AA82" s="566">
        <v>0</v>
      </c>
      <c r="AB82" s="567">
        <v>0</v>
      </c>
      <c r="AC82" s="618">
        <v>0</v>
      </c>
      <c r="AD82" s="619">
        <v>0</v>
      </c>
      <c r="AE82" s="569">
        <v>0</v>
      </c>
      <c r="AF82" s="568">
        <v>0</v>
      </c>
      <c r="AG82" s="570">
        <v>0</v>
      </c>
      <c r="AH82" s="571">
        <v>0</v>
      </c>
      <c r="AI82" s="620">
        <v>0.45979999999999999</v>
      </c>
      <c r="AJ82" s="621">
        <v>0.65090000000000003</v>
      </c>
      <c r="AK82" s="621">
        <v>0</v>
      </c>
      <c r="AL82" s="574">
        <v>0</v>
      </c>
      <c r="AM82" s="601">
        <v>0.60250000000000004</v>
      </c>
      <c r="AN82" s="602">
        <v>0</v>
      </c>
      <c r="AO82" s="603">
        <v>0</v>
      </c>
      <c r="AP82" s="578">
        <v>0</v>
      </c>
      <c r="AQ82" s="578" t="s">
        <v>1377</v>
      </c>
      <c r="AR82" s="579">
        <v>0</v>
      </c>
      <c r="AS82" s="305">
        <v>0</v>
      </c>
      <c r="AT82" s="557">
        <v>0</v>
      </c>
      <c r="AU82" s="557">
        <v>0</v>
      </c>
      <c r="AV82" s="580">
        <v>0</v>
      </c>
      <c r="AW82" s="581">
        <v>0</v>
      </c>
      <c r="AX82" s="580">
        <v>0</v>
      </c>
      <c r="AY82" s="580">
        <v>0</v>
      </c>
      <c r="AZ82" s="229" t="s">
        <v>1231</v>
      </c>
      <c r="BA82" s="573">
        <v>0</v>
      </c>
      <c r="BB82" s="305">
        <v>0</v>
      </c>
      <c r="BC82" s="582">
        <v>0</v>
      </c>
      <c r="BD82" s="583">
        <v>0</v>
      </c>
      <c r="BE82" s="584">
        <v>0</v>
      </c>
      <c r="BF82" s="585">
        <v>1.32E-2</v>
      </c>
      <c r="BG82" s="584">
        <v>0</v>
      </c>
      <c r="BH82" s="604">
        <v>0</v>
      </c>
      <c r="BI82" s="605"/>
      <c r="BK82" s="547"/>
    </row>
    <row r="83" spans="1:63" s="2" customFormat="1" x14ac:dyDescent="0.2">
      <c r="A83" s="311" t="s">
        <v>110</v>
      </c>
      <c r="B83" s="606" t="s">
        <v>111</v>
      </c>
      <c r="C83" s="607" t="s">
        <v>116</v>
      </c>
      <c r="D83" s="608" t="s">
        <v>1030</v>
      </c>
      <c r="E83" s="185" t="s">
        <v>1035</v>
      </c>
      <c r="F83" s="609" t="s">
        <v>100</v>
      </c>
      <c r="G83" s="187">
        <v>5</v>
      </c>
      <c r="H83" s="610"/>
      <c r="I83" s="611">
        <v>0</v>
      </c>
      <c r="J83" s="611">
        <v>0</v>
      </c>
      <c r="K83" s="611">
        <v>0</v>
      </c>
      <c r="L83" s="611">
        <v>0</v>
      </c>
      <c r="M83" s="612">
        <v>0</v>
      </c>
      <c r="N83" s="186">
        <v>0</v>
      </c>
      <c r="O83" s="613">
        <v>0</v>
      </c>
      <c r="P83" s="613">
        <v>0</v>
      </c>
      <c r="Q83" s="614">
        <v>0</v>
      </c>
      <c r="R83" s="615">
        <v>0</v>
      </c>
      <c r="S83" s="613">
        <v>0</v>
      </c>
      <c r="T83" s="186">
        <v>0</v>
      </c>
      <c r="U83" s="616">
        <v>0</v>
      </c>
      <c r="V83" s="617">
        <v>0</v>
      </c>
      <c r="W83" s="563">
        <v>0</v>
      </c>
      <c r="X83" s="564">
        <v>0</v>
      </c>
      <c r="Y83" s="565">
        <v>0</v>
      </c>
      <c r="Z83" s="564">
        <v>0</v>
      </c>
      <c r="AA83" s="566">
        <v>0</v>
      </c>
      <c r="AB83" s="567">
        <v>0</v>
      </c>
      <c r="AC83" s="618">
        <v>0</v>
      </c>
      <c r="AD83" s="619">
        <v>0</v>
      </c>
      <c r="AE83" s="569">
        <v>0</v>
      </c>
      <c r="AF83" s="568">
        <v>0</v>
      </c>
      <c r="AG83" s="570">
        <v>0</v>
      </c>
      <c r="AH83" s="571">
        <v>0</v>
      </c>
      <c r="AI83" s="620">
        <v>0.57799999999999996</v>
      </c>
      <c r="AJ83" s="621">
        <v>0.81830000000000003</v>
      </c>
      <c r="AK83" s="621">
        <v>0</v>
      </c>
      <c r="AL83" s="574">
        <v>0</v>
      </c>
      <c r="AM83" s="601">
        <v>0.74099999999999999</v>
      </c>
      <c r="AN83" s="602">
        <v>0</v>
      </c>
      <c r="AO83" s="603">
        <v>0</v>
      </c>
      <c r="AP83" s="578">
        <v>0</v>
      </c>
      <c r="AQ83" s="578" t="s">
        <v>1377</v>
      </c>
      <c r="AR83" s="579">
        <v>0</v>
      </c>
      <c r="AS83" s="305">
        <v>0</v>
      </c>
      <c r="AT83" s="557">
        <v>0</v>
      </c>
      <c r="AU83" s="557">
        <v>0</v>
      </c>
      <c r="AV83" s="580">
        <v>0</v>
      </c>
      <c r="AW83" s="581">
        <v>0</v>
      </c>
      <c r="AX83" s="580">
        <v>0</v>
      </c>
      <c r="AY83" s="580">
        <v>0</v>
      </c>
      <c r="AZ83" s="229" t="s">
        <v>1231</v>
      </c>
      <c r="BA83" s="573">
        <v>0</v>
      </c>
      <c r="BB83" s="305">
        <v>0</v>
      </c>
      <c r="BC83" s="582">
        <v>0</v>
      </c>
      <c r="BD83" s="583">
        <v>0</v>
      </c>
      <c r="BE83" s="584">
        <v>0</v>
      </c>
      <c r="BF83" s="585">
        <v>1.6500000000000001E-2</v>
      </c>
      <c r="BG83" s="584">
        <v>0</v>
      </c>
      <c r="BH83" s="604">
        <v>0</v>
      </c>
      <c r="BI83" s="605"/>
      <c r="BK83" s="547"/>
    </row>
    <row r="84" spans="1:63" s="2" customFormat="1" x14ac:dyDescent="0.2">
      <c r="A84" s="42" t="s">
        <v>116</v>
      </c>
      <c r="B84" s="43" t="s">
        <v>117</v>
      </c>
      <c r="C84" s="44" t="s">
        <v>116</v>
      </c>
      <c r="D84" s="45" t="s">
        <v>117</v>
      </c>
      <c r="E84" s="46" t="s">
        <v>118</v>
      </c>
      <c r="F84" s="47" t="s">
        <v>100</v>
      </c>
      <c r="G84" s="48">
        <v>5</v>
      </c>
      <c r="H84" s="610"/>
      <c r="I84" s="622">
        <v>29282972</v>
      </c>
      <c r="J84" s="622">
        <v>5491897</v>
      </c>
      <c r="K84" s="622">
        <v>0</v>
      </c>
      <c r="L84" s="622">
        <v>0</v>
      </c>
      <c r="M84" s="190">
        <v>0</v>
      </c>
      <c r="N84" s="623">
        <v>29282972</v>
      </c>
      <c r="O84" s="624">
        <v>5491897</v>
      </c>
      <c r="P84" s="624">
        <v>23791075</v>
      </c>
      <c r="Q84" s="625">
        <v>1758.89</v>
      </c>
      <c r="R84" s="626">
        <v>167.21</v>
      </c>
      <c r="S84" s="624">
        <v>1375971</v>
      </c>
      <c r="T84" s="623">
        <v>0</v>
      </c>
      <c r="U84" s="627">
        <v>23791075</v>
      </c>
      <c r="V84" s="628">
        <v>13526.19</v>
      </c>
      <c r="W84" s="563">
        <v>1082553</v>
      </c>
      <c r="X84" s="564">
        <v>615.48</v>
      </c>
      <c r="Y84" s="565">
        <v>12910.710000000001</v>
      </c>
      <c r="Z84" s="564">
        <v>0</v>
      </c>
      <c r="AA84" s="566">
        <v>0</v>
      </c>
      <c r="AB84" s="567">
        <v>23791075</v>
      </c>
      <c r="AC84" s="538">
        <v>13526.19</v>
      </c>
      <c r="AD84" s="629">
        <v>1.42998</v>
      </c>
      <c r="AE84" s="569">
        <v>0</v>
      </c>
      <c r="AF84" s="568">
        <v>1.42998</v>
      </c>
      <c r="AG84" s="570">
        <v>1.4157</v>
      </c>
      <c r="AH84" s="571">
        <v>1.4157</v>
      </c>
      <c r="AI84" s="630">
        <v>0</v>
      </c>
      <c r="AJ84" s="631">
        <v>0</v>
      </c>
      <c r="AK84" s="631">
        <v>0</v>
      </c>
      <c r="AL84" s="574">
        <v>0</v>
      </c>
      <c r="AM84" s="601">
        <v>0</v>
      </c>
      <c r="AN84" s="602">
        <v>0</v>
      </c>
      <c r="AO84" s="603">
        <v>0</v>
      </c>
      <c r="AP84" s="578">
        <v>0</v>
      </c>
      <c r="AQ84" s="578" t="s">
        <v>1377</v>
      </c>
      <c r="AR84" s="579">
        <v>0</v>
      </c>
      <c r="AS84" s="305">
        <v>0</v>
      </c>
      <c r="AT84" s="557">
        <v>0</v>
      </c>
      <c r="AU84" s="557">
        <v>0</v>
      </c>
      <c r="AV84" s="580">
        <v>23791075</v>
      </c>
      <c r="AW84" s="581">
        <v>167.21</v>
      </c>
      <c r="AX84" s="580">
        <v>1375971</v>
      </c>
      <c r="AY84" s="580">
        <v>22415104</v>
      </c>
      <c r="AZ84" s="229" t="s">
        <v>1231</v>
      </c>
      <c r="BA84" s="573">
        <v>1.4157</v>
      </c>
      <c r="BB84" s="305">
        <v>0</v>
      </c>
      <c r="BC84" s="582">
        <v>0</v>
      </c>
      <c r="BD84" s="583">
        <v>1.42998</v>
      </c>
      <c r="BE84" s="584">
        <v>2.86E-2</v>
      </c>
      <c r="BF84" s="585">
        <v>0</v>
      </c>
      <c r="BG84" s="584">
        <v>0</v>
      </c>
      <c r="BH84" s="604">
        <v>0</v>
      </c>
      <c r="BI84" s="605"/>
      <c r="BK84" s="547"/>
    </row>
    <row r="85" spans="1:63" s="2" customFormat="1" x14ac:dyDescent="0.2">
      <c r="A85" s="22" t="s">
        <v>119</v>
      </c>
      <c r="B85" s="37" t="s">
        <v>120</v>
      </c>
      <c r="C85" s="38" t="s">
        <v>119</v>
      </c>
      <c r="D85" s="24" t="s">
        <v>120</v>
      </c>
      <c r="E85" s="39" t="s">
        <v>121</v>
      </c>
      <c r="F85" s="40" t="s">
        <v>74</v>
      </c>
      <c r="G85" s="41">
        <v>6</v>
      </c>
      <c r="H85" s="525"/>
      <c r="I85" s="555">
        <v>2370754</v>
      </c>
      <c r="J85" s="555">
        <v>349557</v>
      </c>
      <c r="K85" s="555">
        <v>0</v>
      </c>
      <c r="L85" s="555">
        <v>0</v>
      </c>
      <c r="M85" s="595">
        <v>0</v>
      </c>
      <c r="N85" s="181">
        <v>2370754</v>
      </c>
      <c r="O85" s="556">
        <v>349557</v>
      </c>
      <c r="P85" s="556">
        <v>2021197</v>
      </c>
      <c r="Q85" s="596">
        <v>119.26</v>
      </c>
      <c r="R85" s="597">
        <v>7.81</v>
      </c>
      <c r="S85" s="556">
        <v>64268</v>
      </c>
      <c r="T85" s="181">
        <v>0</v>
      </c>
      <c r="U85" s="598">
        <v>2021197</v>
      </c>
      <c r="V85" s="599">
        <v>16947.82</v>
      </c>
      <c r="W85" s="563">
        <v>96</v>
      </c>
      <c r="X85" s="564">
        <v>0.8</v>
      </c>
      <c r="Y85" s="565">
        <v>16947.02</v>
      </c>
      <c r="Z85" s="564">
        <v>0</v>
      </c>
      <c r="AA85" s="566">
        <v>0</v>
      </c>
      <c r="AB85" s="567">
        <v>2021197</v>
      </c>
      <c r="AC85" s="538">
        <v>16947.82</v>
      </c>
      <c r="AD85" s="600">
        <v>1.7917099999999999</v>
      </c>
      <c r="AE85" s="569">
        <v>0</v>
      </c>
      <c r="AF85" s="568">
        <v>1.7917099999999999</v>
      </c>
      <c r="AG85" s="570">
        <v>1.7738</v>
      </c>
      <c r="AH85" s="571">
        <v>1.7738</v>
      </c>
      <c r="AI85" s="572">
        <v>0.57509999999999994</v>
      </c>
      <c r="AJ85" s="573">
        <v>1.0201</v>
      </c>
      <c r="AK85" s="573">
        <v>1.6669</v>
      </c>
      <c r="AL85" s="574">
        <v>1.1261000000000001</v>
      </c>
      <c r="AM85" s="601">
        <v>0.90590000000000004</v>
      </c>
      <c r="AN85" s="602">
        <v>1.4803000000000002</v>
      </c>
      <c r="AO85" s="603">
        <v>1.3631</v>
      </c>
      <c r="AP85" s="578">
        <v>0</v>
      </c>
      <c r="AQ85" s="578">
        <v>0</v>
      </c>
      <c r="AR85" s="579">
        <v>0</v>
      </c>
      <c r="AS85" s="305">
        <v>0</v>
      </c>
      <c r="AT85" s="557">
        <v>1</v>
      </c>
      <c r="AU85" s="557">
        <v>1</v>
      </c>
      <c r="AV85" s="580">
        <v>2021197</v>
      </c>
      <c r="AW85" s="581">
        <v>7.81</v>
      </c>
      <c r="AX85" s="580">
        <v>64268</v>
      </c>
      <c r="AY85" s="580">
        <v>1956929</v>
      </c>
      <c r="AZ85" s="229" t="s">
        <v>1231</v>
      </c>
      <c r="BA85" s="573">
        <v>1.7738</v>
      </c>
      <c r="BB85" s="305">
        <v>0</v>
      </c>
      <c r="BC85" s="582">
        <v>0</v>
      </c>
      <c r="BD85" s="583">
        <v>1.7917099999999999</v>
      </c>
      <c r="BE85" s="584">
        <v>3.5799999999999998E-2</v>
      </c>
      <c r="BF85" s="585">
        <v>2.06E-2</v>
      </c>
      <c r="BG85" s="584">
        <v>3.3700000000000001E-2</v>
      </c>
      <c r="BH85" s="604">
        <v>0</v>
      </c>
      <c r="BI85" s="605"/>
      <c r="BK85" s="547"/>
    </row>
    <row r="86" spans="1:63" s="2" customFormat="1" x14ac:dyDescent="0.2">
      <c r="A86" s="22" t="s">
        <v>122</v>
      </c>
      <c r="B86" s="37" t="s">
        <v>123</v>
      </c>
      <c r="C86" s="38" t="s">
        <v>122</v>
      </c>
      <c r="D86" s="24" t="s">
        <v>123</v>
      </c>
      <c r="E86" s="39" t="s">
        <v>124</v>
      </c>
      <c r="F86" s="40" t="s">
        <v>100</v>
      </c>
      <c r="G86" s="41">
        <v>6</v>
      </c>
      <c r="H86" s="525"/>
      <c r="I86" s="555">
        <v>5644782</v>
      </c>
      <c r="J86" s="555">
        <v>1014715</v>
      </c>
      <c r="K86" s="555">
        <v>0</v>
      </c>
      <c r="L86" s="555">
        <v>0</v>
      </c>
      <c r="M86" s="595">
        <v>0</v>
      </c>
      <c r="N86" s="181">
        <v>5644782</v>
      </c>
      <c r="O86" s="556">
        <v>1014715</v>
      </c>
      <c r="P86" s="556">
        <v>4630067</v>
      </c>
      <c r="Q86" s="596">
        <v>299.64999999999998</v>
      </c>
      <c r="R86" s="597">
        <v>0.89</v>
      </c>
      <c r="S86" s="556">
        <v>7324</v>
      </c>
      <c r="T86" s="181">
        <v>0</v>
      </c>
      <c r="U86" s="598">
        <v>4630067</v>
      </c>
      <c r="V86" s="599">
        <v>15451.58</v>
      </c>
      <c r="W86" s="563">
        <v>2545</v>
      </c>
      <c r="X86" s="564">
        <v>8.49</v>
      </c>
      <c r="Y86" s="565">
        <v>15443.09</v>
      </c>
      <c r="Z86" s="564">
        <v>0</v>
      </c>
      <c r="AA86" s="566">
        <v>0</v>
      </c>
      <c r="AB86" s="567">
        <v>4630067</v>
      </c>
      <c r="AC86" s="538">
        <v>15451.58</v>
      </c>
      <c r="AD86" s="600">
        <v>1.6335299999999999</v>
      </c>
      <c r="AE86" s="569">
        <v>0</v>
      </c>
      <c r="AF86" s="568">
        <v>1.6335299999999999</v>
      </c>
      <c r="AG86" s="570">
        <v>1.6172</v>
      </c>
      <c r="AH86" s="571">
        <v>1.6172</v>
      </c>
      <c r="AI86" s="572">
        <v>1</v>
      </c>
      <c r="AJ86" s="573">
        <v>1.6172</v>
      </c>
      <c r="AK86" s="573">
        <v>1.6172</v>
      </c>
      <c r="AL86" s="574">
        <v>1.0564</v>
      </c>
      <c r="AM86" s="601">
        <v>1.5308999999999999</v>
      </c>
      <c r="AN86" s="602">
        <v>1.5308999999999999</v>
      </c>
      <c r="AO86" s="603">
        <v>1.4530000000000001</v>
      </c>
      <c r="AP86" s="578">
        <v>0</v>
      </c>
      <c r="AQ86" s="578">
        <v>0</v>
      </c>
      <c r="AR86" s="579">
        <v>0</v>
      </c>
      <c r="AS86" s="305">
        <v>0</v>
      </c>
      <c r="AT86" s="557">
        <v>1</v>
      </c>
      <c r="AU86" s="557">
        <v>1</v>
      </c>
      <c r="AV86" s="580">
        <v>4630067</v>
      </c>
      <c r="AW86" s="581">
        <v>0.89</v>
      </c>
      <c r="AX86" s="580">
        <v>7324</v>
      </c>
      <c r="AY86" s="580">
        <v>4622743</v>
      </c>
      <c r="AZ86" s="229" t="s">
        <v>1231</v>
      </c>
      <c r="BA86" s="573">
        <v>1.6172</v>
      </c>
      <c r="BB86" s="305">
        <v>0</v>
      </c>
      <c r="BC86" s="582">
        <v>0</v>
      </c>
      <c r="BD86" s="583">
        <v>1.6335299999999999</v>
      </c>
      <c r="BE86" s="584">
        <v>3.27E-2</v>
      </c>
      <c r="BF86" s="585">
        <v>3.27E-2</v>
      </c>
      <c r="BG86" s="584">
        <v>3.27E-2</v>
      </c>
      <c r="BH86" s="604">
        <v>0</v>
      </c>
      <c r="BI86" s="605"/>
      <c r="BK86" s="547"/>
    </row>
    <row r="87" spans="1:63" s="2" customFormat="1" x14ac:dyDescent="0.2">
      <c r="A87" s="22" t="s">
        <v>125</v>
      </c>
      <c r="B87" s="37" t="s">
        <v>126</v>
      </c>
      <c r="C87" s="38" t="s">
        <v>125</v>
      </c>
      <c r="D87" s="24" t="s">
        <v>126</v>
      </c>
      <c r="E87" s="39" t="s">
        <v>127</v>
      </c>
      <c r="F87" s="40" t="s">
        <v>100</v>
      </c>
      <c r="G87" s="41">
        <v>6</v>
      </c>
      <c r="H87" s="525">
        <v>3</v>
      </c>
      <c r="I87" s="555">
        <v>0</v>
      </c>
      <c r="J87" s="555">
        <v>0</v>
      </c>
      <c r="K87" s="555">
        <v>0</v>
      </c>
      <c r="L87" s="555">
        <v>0</v>
      </c>
      <c r="M87" s="595">
        <v>0</v>
      </c>
      <c r="N87" s="181">
        <v>0</v>
      </c>
      <c r="O87" s="556">
        <v>0</v>
      </c>
      <c r="P87" s="556">
        <v>0</v>
      </c>
      <c r="Q87" s="596">
        <v>0</v>
      </c>
      <c r="R87" s="597">
        <v>0</v>
      </c>
      <c r="S87" s="556">
        <v>0</v>
      </c>
      <c r="T87" s="181">
        <v>0</v>
      </c>
      <c r="U87" s="598">
        <v>0</v>
      </c>
      <c r="V87" s="599">
        <v>0</v>
      </c>
      <c r="W87" s="563">
        <v>0</v>
      </c>
      <c r="X87" s="564">
        <v>0</v>
      </c>
      <c r="Y87" s="565">
        <v>0</v>
      </c>
      <c r="Z87" s="564">
        <v>0</v>
      </c>
      <c r="AA87" s="566">
        <v>0</v>
      </c>
      <c r="AB87" s="567">
        <v>0</v>
      </c>
      <c r="AC87" s="538">
        <v>0</v>
      </c>
      <c r="AD87" s="600">
        <v>0</v>
      </c>
      <c r="AE87" s="569">
        <v>0</v>
      </c>
      <c r="AF87" s="568">
        <v>0</v>
      </c>
      <c r="AG87" s="570">
        <v>0</v>
      </c>
      <c r="AH87" s="571">
        <v>0</v>
      </c>
      <c r="AI87" s="572">
        <v>0</v>
      </c>
      <c r="AJ87" s="573">
        <v>0</v>
      </c>
      <c r="AK87" s="573">
        <v>1.6357999999999999</v>
      </c>
      <c r="AL87" s="574">
        <v>1.0029000000000001</v>
      </c>
      <c r="AM87" s="601">
        <v>0</v>
      </c>
      <c r="AN87" s="602">
        <v>1.6311</v>
      </c>
      <c r="AO87" s="603">
        <v>1.5306</v>
      </c>
      <c r="AP87" s="578">
        <v>0</v>
      </c>
      <c r="AQ87" s="578">
        <v>0</v>
      </c>
      <c r="AR87" s="579">
        <v>0</v>
      </c>
      <c r="AS87" s="305">
        <v>0</v>
      </c>
      <c r="AT87" s="557">
        <v>1</v>
      </c>
      <c r="AU87" s="557">
        <v>1</v>
      </c>
      <c r="AV87" s="580">
        <v>0</v>
      </c>
      <c r="AW87" s="581">
        <v>0</v>
      </c>
      <c r="AX87" s="580">
        <v>0</v>
      </c>
      <c r="AY87" s="580">
        <v>0</v>
      </c>
      <c r="AZ87" s="229" t="s">
        <v>1231</v>
      </c>
      <c r="BA87" s="573">
        <v>0</v>
      </c>
      <c r="BB87" s="305">
        <v>0</v>
      </c>
      <c r="BC87" s="582">
        <v>0</v>
      </c>
      <c r="BD87" s="583">
        <v>0</v>
      </c>
      <c r="BE87" s="584">
        <v>0</v>
      </c>
      <c r="BF87" s="585">
        <v>0</v>
      </c>
      <c r="BG87" s="584">
        <v>3.3099999999999997E-2</v>
      </c>
      <c r="BH87" s="604">
        <v>1</v>
      </c>
      <c r="BI87" s="605"/>
      <c r="BK87" s="547"/>
    </row>
    <row r="88" spans="1:63" s="2" customFormat="1" x14ac:dyDescent="0.2">
      <c r="A88" s="22" t="s">
        <v>128</v>
      </c>
      <c r="B88" s="37" t="s">
        <v>129</v>
      </c>
      <c r="C88" s="38" t="s">
        <v>128</v>
      </c>
      <c r="D88" s="24" t="s">
        <v>129</v>
      </c>
      <c r="E88" s="39" t="s">
        <v>130</v>
      </c>
      <c r="F88" s="40" t="s">
        <v>131</v>
      </c>
      <c r="G88" s="41">
        <v>6</v>
      </c>
      <c r="H88" s="525">
        <v>3</v>
      </c>
      <c r="I88" s="555">
        <v>0</v>
      </c>
      <c r="J88" s="555">
        <v>0</v>
      </c>
      <c r="K88" s="555">
        <v>0</v>
      </c>
      <c r="L88" s="555">
        <v>0</v>
      </c>
      <c r="M88" s="595">
        <v>0</v>
      </c>
      <c r="N88" s="181">
        <v>0</v>
      </c>
      <c r="O88" s="556">
        <v>0</v>
      </c>
      <c r="P88" s="556">
        <v>0</v>
      </c>
      <c r="Q88" s="596">
        <v>0</v>
      </c>
      <c r="R88" s="597">
        <v>0</v>
      </c>
      <c r="S88" s="556">
        <v>0</v>
      </c>
      <c r="T88" s="181">
        <v>0</v>
      </c>
      <c r="U88" s="598">
        <v>0</v>
      </c>
      <c r="V88" s="599">
        <v>0</v>
      </c>
      <c r="W88" s="563">
        <v>0</v>
      </c>
      <c r="X88" s="564">
        <v>0</v>
      </c>
      <c r="Y88" s="565">
        <v>0</v>
      </c>
      <c r="Z88" s="564">
        <v>0</v>
      </c>
      <c r="AA88" s="566">
        <v>0</v>
      </c>
      <c r="AB88" s="567">
        <v>0</v>
      </c>
      <c r="AC88" s="538">
        <v>0</v>
      </c>
      <c r="AD88" s="600">
        <v>0</v>
      </c>
      <c r="AE88" s="569">
        <v>0</v>
      </c>
      <c r="AF88" s="568">
        <v>0</v>
      </c>
      <c r="AG88" s="570">
        <v>0</v>
      </c>
      <c r="AH88" s="571">
        <v>0</v>
      </c>
      <c r="AI88" s="572">
        <v>0</v>
      </c>
      <c r="AJ88" s="573">
        <v>0</v>
      </c>
      <c r="AK88" s="573">
        <v>1.5988</v>
      </c>
      <c r="AL88" s="574">
        <v>0.97550000000000003</v>
      </c>
      <c r="AM88" s="601">
        <v>0</v>
      </c>
      <c r="AN88" s="602">
        <v>1.639</v>
      </c>
      <c r="AO88" s="603">
        <v>1.5736000000000001</v>
      </c>
      <c r="AP88" s="578">
        <v>0</v>
      </c>
      <c r="AQ88" s="578">
        <v>0</v>
      </c>
      <c r="AR88" s="579">
        <v>0</v>
      </c>
      <c r="AS88" s="305">
        <v>0</v>
      </c>
      <c r="AT88" s="557">
        <v>1</v>
      </c>
      <c r="AU88" s="557">
        <v>1</v>
      </c>
      <c r="AV88" s="580">
        <v>0</v>
      </c>
      <c r="AW88" s="581">
        <v>0</v>
      </c>
      <c r="AX88" s="580">
        <v>0</v>
      </c>
      <c r="AY88" s="580">
        <v>0</v>
      </c>
      <c r="AZ88" s="229" t="s">
        <v>1231</v>
      </c>
      <c r="BA88" s="573">
        <v>0</v>
      </c>
      <c r="BB88" s="305">
        <v>0</v>
      </c>
      <c r="BC88" s="582">
        <v>0</v>
      </c>
      <c r="BD88" s="583">
        <v>0</v>
      </c>
      <c r="BE88" s="584">
        <v>0</v>
      </c>
      <c r="BF88" s="585">
        <v>0</v>
      </c>
      <c r="BG88" s="584">
        <v>3.2399999999999998E-2</v>
      </c>
      <c r="BH88" s="604">
        <v>1</v>
      </c>
      <c r="BI88" s="605"/>
      <c r="BK88" s="547"/>
    </row>
    <row r="89" spans="1:63" s="2" customFormat="1" x14ac:dyDescent="0.2">
      <c r="A89" s="22" t="s">
        <v>132</v>
      </c>
      <c r="B89" s="37" t="s">
        <v>133</v>
      </c>
      <c r="C89" s="38" t="s">
        <v>132</v>
      </c>
      <c r="D89" s="24" t="s">
        <v>133</v>
      </c>
      <c r="E89" s="39" t="s">
        <v>134</v>
      </c>
      <c r="F89" s="40" t="s">
        <v>100</v>
      </c>
      <c r="G89" s="41">
        <v>6</v>
      </c>
      <c r="H89" s="525"/>
      <c r="I89" s="555">
        <v>11675289</v>
      </c>
      <c r="J89" s="555">
        <v>2566732</v>
      </c>
      <c r="K89" s="555">
        <v>54940</v>
      </c>
      <c r="L89" s="555">
        <v>0</v>
      </c>
      <c r="M89" s="595">
        <v>54940</v>
      </c>
      <c r="N89" s="181">
        <v>11620349</v>
      </c>
      <c r="O89" s="556">
        <v>2511792</v>
      </c>
      <c r="P89" s="556">
        <v>9108557</v>
      </c>
      <c r="Q89" s="596">
        <v>625.79999999999995</v>
      </c>
      <c r="R89" s="597">
        <v>1.98</v>
      </c>
      <c r="S89" s="556">
        <v>16293</v>
      </c>
      <c r="T89" s="181">
        <v>0</v>
      </c>
      <c r="U89" s="598">
        <v>9108557</v>
      </c>
      <c r="V89" s="599">
        <v>14555.06</v>
      </c>
      <c r="W89" s="563">
        <v>93176</v>
      </c>
      <c r="X89" s="564">
        <v>148.88999999999999</v>
      </c>
      <c r="Y89" s="565">
        <v>14406.17</v>
      </c>
      <c r="Z89" s="564">
        <v>0</v>
      </c>
      <c r="AA89" s="566">
        <v>0</v>
      </c>
      <c r="AB89" s="567">
        <v>9108557</v>
      </c>
      <c r="AC89" s="538">
        <v>14555.06</v>
      </c>
      <c r="AD89" s="600">
        <v>1.5387500000000001</v>
      </c>
      <c r="AE89" s="569">
        <v>0</v>
      </c>
      <c r="AF89" s="568">
        <v>1.5387500000000001</v>
      </c>
      <c r="AG89" s="570">
        <v>1.5234000000000001</v>
      </c>
      <c r="AH89" s="571">
        <v>1.5234000000000001</v>
      </c>
      <c r="AI89" s="572">
        <v>1</v>
      </c>
      <c r="AJ89" s="573">
        <v>1.5234000000000001</v>
      </c>
      <c r="AK89" s="573">
        <v>1.5234000000000001</v>
      </c>
      <c r="AL89" s="574">
        <v>1.0363</v>
      </c>
      <c r="AM89" s="601">
        <v>1.47</v>
      </c>
      <c r="AN89" s="602">
        <v>1.47</v>
      </c>
      <c r="AO89" s="603">
        <v>1.4812000000000001</v>
      </c>
      <c r="AP89" s="578">
        <v>0</v>
      </c>
      <c r="AQ89" s="578">
        <v>0</v>
      </c>
      <c r="AR89" s="579">
        <v>0</v>
      </c>
      <c r="AS89" s="305">
        <v>0</v>
      </c>
      <c r="AT89" s="557">
        <v>1</v>
      </c>
      <c r="AU89" s="557">
        <v>1</v>
      </c>
      <c r="AV89" s="580">
        <v>9108557</v>
      </c>
      <c r="AW89" s="581">
        <v>1.98</v>
      </c>
      <c r="AX89" s="580">
        <v>16293</v>
      </c>
      <c r="AY89" s="580">
        <v>9092264</v>
      </c>
      <c r="AZ89" s="229" t="s">
        <v>1231</v>
      </c>
      <c r="BA89" s="573">
        <v>1.5234000000000001</v>
      </c>
      <c r="BB89" s="305">
        <v>0</v>
      </c>
      <c r="BC89" s="582">
        <v>0</v>
      </c>
      <c r="BD89" s="583">
        <v>1.5387500000000001</v>
      </c>
      <c r="BE89" s="584">
        <v>3.0800000000000001E-2</v>
      </c>
      <c r="BF89" s="585">
        <v>3.0800000000000001E-2</v>
      </c>
      <c r="BG89" s="584">
        <v>3.0800000000000001E-2</v>
      </c>
      <c r="BH89" s="604">
        <v>0</v>
      </c>
      <c r="BI89" s="605"/>
      <c r="BK89" s="547"/>
    </row>
    <row r="90" spans="1:63" s="2" customFormat="1" x14ac:dyDescent="0.2">
      <c r="A90" s="22" t="s">
        <v>135</v>
      </c>
      <c r="B90" s="37" t="s">
        <v>136</v>
      </c>
      <c r="C90" s="38" t="s">
        <v>135</v>
      </c>
      <c r="D90" s="24" t="s">
        <v>136</v>
      </c>
      <c r="E90" s="39" t="s">
        <v>137</v>
      </c>
      <c r="F90" s="40" t="s">
        <v>74</v>
      </c>
      <c r="G90" s="41">
        <v>6</v>
      </c>
      <c r="H90" s="525"/>
      <c r="I90" s="555">
        <v>280036</v>
      </c>
      <c r="J90" s="555">
        <v>104476</v>
      </c>
      <c r="K90" s="555">
        <v>0</v>
      </c>
      <c r="L90" s="555">
        <v>0</v>
      </c>
      <c r="M90" s="595">
        <v>0</v>
      </c>
      <c r="N90" s="181">
        <v>280036</v>
      </c>
      <c r="O90" s="556">
        <v>104476</v>
      </c>
      <c r="P90" s="556">
        <v>175560</v>
      </c>
      <c r="Q90" s="596">
        <v>18.559999999999999</v>
      </c>
      <c r="R90" s="597">
        <v>0.67</v>
      </c>
      <c r="S90" s="556">
        <v>5513</v>
      </c>
      <c r="T90" s="181">
        <v>0</v>
      </c>
      <c r="U90" s="598">
        <v>175560</v>
      </c>
      <c r="V90" s="599">
        <v>9459.0499999999993</v>
      </c>
      <c r="W90" s="563">
        <v>7580</v>
      </c>
      <c r="X90" s="564">
        <v>408.41</v>
      </c>
      <c r="Y90" s="565">
        <v>9050.64</v>
      </c>
      <c r="Z90" s="564">
        <v>0</v>
      </c>
      <c r="AA90" s="566">
        <v>0</v>
      </c>
      <c r="AB90" s="567">
        <v>175560</v>
      </c>
      <c r="AC90" s="538">
        <v>9459.0499999999993</v>
      </c>
      <c r="AD90" s="600">
        <v>1.0000100000000001</v>
      </c>
      <c r="AE90" s="569">
        <v>0</v>
      </c>
      <c r="AF90" s="568">
        <v>1.0000100000000001</v>
      </c>
      <c r="AG90" s="570">
        <v>0.99</v>
      </c>
      <c r="AH90" s="571">
        <v>0.99</v>
      </c>
      <c r="AI90" s="572">
        <v>0.64480000000000004</v>
      </c>
      <c r="AJ90" s="573">
        <v>0.63839999999999997</v>
      </c>
      <c r="AK90" s="573">
        <v>1.1791</v>
      </c>
      <c r="AL90" s="574">
        <v>1.0704</v>
      </c>
      <c r="AM90" s="601">
        <v>0.59640000000000004</v>
      </c>
      <c r="AN90" s="602">
        <v>1.1015000000000001</v>
      </c>
      <c r="AO90" s="603">
        <v>1.4339999999999999</v>
      </c>
      <c r="AP90" s="578">
        <v>0</v>
      </c>
      <c r="AQ90" s="578">
        <v>0</v>
      </c>
      <c r="AR90" s="579">
        <v>0</v>
      </c>
      <c r="AS90" s="305">
        <v>0</v>
      </c>
      <c r="AT90" s="557">
        <v>1</v>
      </c>
      <c r="AU90" s="557">
        <v>1</v>
      </c>
      <c r="AV90" s="580">
        <v>175560</v>
      </c>
      <c r="AW90" s="581">
        <v>0.67</v>
      </c>
      <c r="AX90" s="580">
        <v>5513</v>
      </c>
      <c r="AY90" s="580">
        <v>170047</v>
      </c>
      <c r="AZ90" s="229" t="s">
        <v>1231</v>
      </c>
      <c r="BA90" s="573">
        <v>0.99</v>
      </c>
      <c r="BB90" s="305">
        <v>0</v>
      </c>
      <c r="BC90" s="582">
        <v>0</v>
      </c>
      <c r="BD90" s="583">
        <v>1.0000100000000001</v>
      </c>
      <c r="BE90" s="584">
        <v>0.02</v>
      </c>
      <c r="BF90" s="585">
        <v>1.29E-2</v>
      </c>
      <c r="BG90" s="584">
        <v>2.3800000000000002E-2</v>
      </c>
      <c r="BH90" s="604">
        <v>0</v>
      </c>
      <c r="BI90" s="605"/>
      <c r="BK90" s="547"/>
    </row>
    <row r="91" spans="1:63" s="2" customFormat="1" x14ac:dyDescent="0.2">
      <c r="A91" s="22" t="s">
        <v>138</v>
      </c>
      <c r="B91" s="37" t="s">
        <v>139</v>
      </c>
      <c r="C91" s="38" t="s">
        <v>138</v>
      </c>
      <c r="D91" s="24" t="s">
        <v>139</v>
      </c>
      <c r="E91" s="39" t="s">
        <v>140</v>
      </c>
      <c r="F91" s="40" t="s">
        <v>74</v>
      </c>
      <c r="G91" s="41">
        <v>6</v>
      </c>
      <c r="H91" s="525"/>
      <c r="I91" s="555">
        <v>1725032</v>
      </c>
      <c r="J91" s="555">
        <v>369952</v>
      </c>
      <c r="K91" s="555">
        <v>0</v>
      </c>
      <c r="L91" s="555">
        <v>0</v>
      </c>
      <c r="M91" s="595">
        <v>0</v>
      </c>
      <c r="N91" s="181">
        <v>1725032</v>
      </c>
      <c r="O91" s="556">
        <v>369952</v>
      </c>
      <c r="P91" s="556">
        <v>1355080</v>
      </c>
      <c r="Q91" s="596">
        <v>119.99</v>
      </c>
      <c r="R91" s="597">
        <v>1.1100000000000001</v>
      </c>
      <c r="S91" s="556">
        <v>9134</v>
      </c>
      <c r="T91" s="181">
        <v>0</v>
      </c>
      <c r="U91" s="598">
        <v>1355080</v>
      </c>
      <c r="V91" s="599">
        <v>11293.27</v>
      </c>
      <c r="W91" s="563">
        <v>4593</v>
      </c>
      <c r="X91" s="564">
        <v>38.28</v>
      </c>
      <c r="Y91" s="565">
        <v>11254.99</v>
      </c>
      <c r="Z91" s="564">
        <v>0</v>
      </c>
      <c r="AA91" s="566">
        <v>0</v>
      </c>
      <c r="AB91" s="567">
        <v>1355080</v>
      </c>
      <c r="AC91" s="538">
        <v>11293.27</v>
      </c>
      <c r="AD91" s="600">
        <v>1.1939200000000001</v>
      </c>
      <c r="AE91" s="569">
        <v>0</v>
      </c>
      <c r="AF91" s="568">
        <v>1.1939200000000001</v>
      </c>
      <c r="AG91" s="570">
        <v>1.1819999999999999</v>
      </c>
      <c r="AH91" s="571">
        <v>1.1819999999999999</v>
      </c>
      <c r="AI91" s="572">
        <v>0.4733</v>
      </c>
      <c r="AJ91" s="573">
        <v>0.55940000000000001</v>
      </c>
      <c r="AK91" s="573">
        <v>1.4180999999999999</v>
      </c>
      <c r="AL91" s="574">
        <v>1.1673</v>
      </c>
      <c r="AM91" s="601">
        <v>0.47920000000000001</v>
      </c>
      <c r="AN91" s="602">
        <v>1.2148000000000001</v>
      </c>
      <c r="AO91" s="603">
        <v>1.3149999999999999</v>
      </c>
      <c r="AP91" s="578">
        <v>0</v>
      </c>
      <c r="AQ91" s="578">
        <v>0</v>
      </c>
      <c r="AR91" s="579">
        <v>0</v>
      </c>
      <c r="AS91" s="305">
        <v>0</v>
      </c>
      <c r="AT91" s="557">
        <v>1</v>
      </c>
      <c r="AU91" s="557">
        <v>1</v>
      </c>
      <c r="AV91" s="580">
        <v>1355080</v>
      </c>
      <c r="AW91" s="581">
        <v>1.1100000000000001</v>
      </c>
      <c r="AX91" s="580">
        <v>9134</v>
      </c>
      <c r="AY91" s="580">
        <v>1345946</v>
      </c>
      <c r="AZ91" s="229" t="s">
        <v>1231</v>
      </c>
      <c r="BA91" s="573">
        <v>1.1819999999999999</v>
      </c>
      <c r="BB91" s="305">
        <v>0</v>
      </c>
      <c r="BC91" s="582">
        <v>0</v>
      </c>
      <c r="BD91" s="583">
        <v>1.1939200000000001</v>
      </c>
      <c r="BE91" s="584">
        <v>2.3900000000000001E-2</v>
      </c>
      <c r="BF91" s="585">
        <v>1.1299999999999999E-2</v>
      </c>
      <c r="BG91" s="584">
        <v>2.86E-2</v>
      </c>
      <c r="BH91" s="604">
        <v>0</v>
      </c>
      <c r="BI91" s="605"/>
      <c r="BK91" s="547"/>
    </row>
    <row r="92" spans="1:63" s="2" customFormat="1" x14ac:dyDescent="0.2">
      <c r="A92" s="22" t="s">
        <v>141</v>
      </c>
      <c r="B92" s="37" t="s">
        <v>142</v>
      </c>
      <c r="C92" s="38" t="s">
        <v>141</v>
      </c>
      <c r="D92" s="24" t="s">
        <v>142</v>
      </c>
      <c r="E92" s="39" t="s">
        <v>143</v>
      </c>
      <c r="F92" s="40" t="s">
        <v>100</v>
      </c>
      <c r="G92" s="41">
        <v>6</v>
      </c>
      <c r="H92" s="525">
        <v>3</v>
      </c>
      <c r="I92" s="555">
        <v>0</v>
      </c>
      <c r="J92" s="555">
        <v>0</v>
      </c>
      <c r="K92" s="555">
        <v>0</v>
      </c>
      <c r="L92" s="555">
        <v>0</v>
      </c>
      <c r="M92" s="595">
        <v>0</v>
      </c>
      <c r="N92" s="181">
        <v>0</v>
      </c>
      <c r="O92" s="556">
        <v>0</v>
      </c>
      <c r="P92" s="556">
        <v>0</v>
      </c>
      <c r="Q92" s="596">
        <v>0</v>
      </c>
      <c r="R92" s="597">
        <v>0</v>
      </c>
      <c r="S92" s="556">
        <v>0</v>
      </c>
      <c r="T92" s="181">
        <v>0</v>
      </c>
      <c r="U92" s="598">
        <v>0</v>
      </c>
      <c r="V92" s="599">
        <v>0</v>
      </c>
      <c r="W92" s="563">
        <v>0</v>
      </c>
      <c r="X92" s="564">
        <v>0</v>
      </c>
      <c r="Y92" s="565">
        <v>0</v>
      </c>
      <c r="Z92" s="564">
        <v>0</v>
      </c>
      <c r="AA92" s="566">
        <v>0</v>
      </c>
      <c r="AB92" s="567">
        <v>0</v>
      </c>
      <c r="AC92" s="538">
        <v>0</v>
      </c>
      <c r="AD92" s="600">
        <v>0</v>
      </c>
      <c r="AE92" s="569">
        <v>0</v>
      </c>
      <c r="AF92" s="568">
        <v>0</v>
      </c>
      <c r="AG92" s="570">
        <v>0</v>
      </c>
      <c r="AH92" s="571">
        <v>0</v>
      </c>
      <c r="AI92" s="572">
        <v>0</v>
      </c>
      <c r="AJ92" s="573">
        <v>0</v>
      </c>
      <c r="AK92" s="573">
        <v>1.6357999999999999</v>
      </c>
      <c r="AL92" s="574">
        <v>1.0335000000000001</v>
      </c>
      <c r="AM92" s="601">
        <v>0</v>
      </c>
      <c r="AN92" s="602">
        <v>1.5828</v>
      </c>
      <c r="AO92" s="603">
        <v>1.4852000000000001</v>
      </c>
      <c r="AP92" s="578">
        <v>0</v>
      </c>
      <c r="AQ92" s="578">
        <v>0</v>
      </c>
      <c r="AR92" s="579">
        <v>0</v>
      </c>
      <c r="AS92" s="305">
        <v>0</v>
      </c>
      <c r="AT92" s="557">
        <v>1</v>
      </c>
      <c r="AU92" s="557">
        <v>1</v>
      </c>
      <c r="AV92" s="580">
        <v>0</v>
      </c>
      <c r="AW92" s="581">
        <v>0</v>
      </c>
      <c r="AX92" s="580">
        <v>0</v>
      </c>
      <c r="AY92" s="580">
        <v>0</v>
      </c>
      <c r="AZ92" s="229" t="s">
        <v>1231</v>
      </c>
      <c r="BA92" s="573">
        <v>0</v>
      </c>
      <c r="BB92" s="305">
        <v>0</v>
      </c>
      <c r="BC92" s="582">
        <v>0</v>
      </c>
      <c r="BD92" s="583">
        <v>0</v>
      </c>
      <c r="BE92" s="584">
        <v>0</v>
      </c>
      <c r="BF92" s="585">
        <v>0</v>
      </c>
      <c r="BG92" s="584">
        <v>3.3399999999999999E-2</v>
      </c>
      <c r="BH92" s="604">
        <v>1</v>
      </c>
      <c r="BI92" s="605"/>
      <c r="BK92" s="547"/>
    </row>
    <row r="93" spans="1:63" s="2" customFormat="1" x14ac:dyDescent="0.2">
      <c r="A93" s="22" t="s">
        <v>144</v>
      </c>
      <c r="B93" s="37" t="s">
        <v>145</v>
      </c>
      <c r="C93" s="38" t="s">
        <v>144</v>
      </c>
      <c r="D93" s="24" t="s">
        <v>145</v>
      </c>
      <c r="E93" s="39" t="s">
        <v>146</v>
      </c>
      <c r="F93" s="40" t="s">
        <v>100</v>
      </c>
      <c r="G93" s="41">
        <v>6</v>
      </c>
      <c r="H93" s="525"/>
      <c r="I93" s="555">
        <v>517561</v>
      </c>
      <c r="J93" s="646">
        <v>161632</v>
      </c>
      <c r="K93" s="555">
        <v>0</v>
      </c>
      <c r="L93" s="555">
        <v>0</v>
      </c>
      <c r="M93" s="595">
        <v>0</v>
      </c>
      <c r="N93" s="181">
        <v>517561</v>
      </c>
      <c r="O93" s="556">
        <v>161632</v>
      </c>
      <c r="P93" s="556">
        <v>355929</v>
      </c>
      <c r="Q93" s="596">
        <v>37.56</v>
      </c>
      <c r="R93" s="597">
        <v>0.11</v>
      </c>
      <c r="S93" s="556">
        <v>905</v>
      </c>
      <c r="T93" s="181">
        <v>363</v>
      </c>
      <c r="U93" s="598">
        <v>355566</v>
      </c>
      <c r="V93" s="599">
        <v>9466.61</v>
      </c>
      <c r="W93" s="563">
        <v>0</v>
      </c>
      <c r="X93" s="564">
        <v>0</v>
      </c>
      <c r="Y93" s="565">
        <v>9466.61</v>
      </c>
      <c r="Z93" s="564">
        <v>0</v>
      </c>
      <c r="AA93" s="566">
        <v>0</v>
      </c>
      <c r="AB93" s="567">
        <v>355566</v>
      </c>
      <c r="AC93" s="538">
        <v>9466.61</v>
      </c>
      <c r="AD93" s="600">
        <v>1.0007999999999999</v>
      </c>
      <c r="AE93" s="569">
        <v>0</v>
      </c>
      <c r="AF93" s="568">
        <v>1.0007999999999999</v>
      </c>
      <c r="AG93" s="570">
        <v>0.99080000000000001</v>
      </c>
      <c r="AH93" s="571">
        <v>0.99080000000000001</v>
      </c>
      <c r="AI93" s="572">
        <v>0.48120000000000002</v>
      </c>
      <c r="AJ93" s="573">
        <v>0.4768</v>
      </c>
      <c r="AK93" s="573">
        <v>1.3226</v>
      </c>
      <c r="AL93" s="574">
        <v>1.0305</v>
      </c>
      <c r="AM93" s="601">
        <v>0.4627</v>
      </c>
      <c r="AN93" s="602">
        <v>1.2835000000000001</v>
      </c>
      <c r="AO93" s="603">
        <v>1.4896</v>
      </c>
      <c r="AP93" s="578">
        <v>0</v>
      </c>
      <c r="AQ93" s="578">
        <v>0</v>
      </c>
      <c r="AR93" s="579">
        <v>0</v>
      </c>
      <c r="AS93" s="305">
        <v>0</v>
      </c>
      <c r="AT93" s="557">
        <v>1</v>
      </c>
      <c r="AU93" s="557">
        <v>1</v>
      </c>
      <c r="AV93" s="580">
        <v>355566</v>
      </c>
      <c r="AW93" s="581">
        <v>0.11</v>
      </c>
      <c r="AX93" s="580">
        <v>905</v>
      </c>
      <c r="AY93" s="580">
        <v>354661</v>
      </c>
      <c r="AZ93" s="229" t="s">
        <v>1231</v>
      </c>
      <c r="BA93" s="573">
        <v>0.99080000000000001</v>
      </c>
      <c r="BB93" s="305">
        <v>0</v>
      </c>
      <c r="BC93" s="582">
        <v>0</v>
      </c>
      <c r="BD93" s="583">
        <v>1.0007999999999999</v>
      </c>
      <c r="BE93" s="584">
        <v>0.02</v>
      </c>
      <c r="BF93" s="585">
        <v>9.5999999999999992E-3</v>
      </c>
      <c r="BG93" s="584">
        <v>2.6700000000000002E-2</v>
      </c>
      <c r="BH93" s="604">
        <v>0</v>
      </c>
      <c r="BI93" s="605"/>
      <c r="BK93" s="547"/>
    </row>
    <row r="94" spans="1:63" s="2" customFormat="1" x14ac:dyDescent="0.2">
      <c r="A94" s="22" t="s">
        <v>147</v>
      </c>
      <c r="B94" s="37" t="s">
        <v>148</v>
      </c>
      <c r="C94" s="38" t="s">
        <v>147</v>
      </c>
      <c r="D94" s="24" t="s">
        <v>148</v>
      </c>
      <c r="E94" s="39" t="s">
        <v>149</v>
      </c>
      <c r="F94" s="40" t="s">
        <v>100</v>
      </c>
      <c r="G94" s="41">
        <v>6</v>
      </c>
      <c r="H94" s="525"/>
      <c r="I94" s="555">
        <v>2437046</v>
      </c>
      <c r="J94" s="555">
        <v>537517</v>
      </c>
      <c r="K94" s="555">
        <v>0</v>
      </c>
      <c r="L94" s="555">
        <v>0</v>
      </c>
      <c r="M94" s="595">
        <v>0</v>
      </c>
      <c r="N94" s="181">
        <v>2437046</v>
      </c>
      <c r="O94" s="556">
        <v>537517</v>
      </c>
      <c r="P94" s="556">
        <v>1899529</v>
      </c>
      <c r="Q94" s="596">
        <v>140.94999999999999</v>
      </c>
      <c r="R94" s="597">
        <v>1.42</v>
      </c>
      <c r="S94" s="556">
        <v>11685</v>
      </c>
      <c r="T94" s="181">
        <v>0</v>
      </c>
      <c r="U94" s="598">
        <v>1899529</v>
      </c>
      <c r="V94" s="599">
        <v>13476.62</v>
      </c>
      <c r="W94" s="563">
        <v>6348</v>
      </c>
      <c r="X94" s="564">
        <v>45.04</v>
      </c>
      <c r="Y94" s="565">
        <v>13431.58</v>
      </c>
      <c r="Z94" s="564">
        <v>0</v>
      </c>
      <c r="AA94" s="566">
        <v>0</v>
      </c>
      <c r="AB94" s="567">
        <v>1899529</v>
      </c>
      <c r="AC94" s="538">
        <v>13476.62</v>
      </c>
      <c r="AD94" s="600">
        <v>1.4247399999999999</v>
      </c>
      <c r="AE94" s="569">
        <v>0</v>
      </c>
      <c r="AF94" s="568">
        <v>1.4247399999999999</v>
      </c>
      <c r="AG94" s="570">
        <v>1.4105000000000001</v>
      </c>
      <c r="AH94" s="571">
        <v>1.4105000000000001</v>
      </c>
      <c r="AI94" s="572">
        <v>1</v>
      </c>
      <c r="AJ94" s="573">
        <v>1.4105000000000001</v>
      </c>
      <c r="AK94" s="573">
        <v>1.4105000000000001</v>
      </c>
      <c r="AL94" s="574">
        <v>1.1493</v>
      </c>
      <c r="AM94" s="601">
        <v>1.2273000000000001</v>
      </c>
      <c r="AN94" s="602">
        <v>1.2273000000000001</v>
      </c>
      <c r="AO94" s="603">
        <v>1.3355999999999999</v>
      </c>
      <c r="AP94" s="578">
        <v>0</v>
      </c>
      <c r="AQ94" s="578">
        <v>0</v>
      </c>
      <c r="AR94" s="579">
        <v>0</v>
      </c>
      <c r="AS94" s="305">
        <v>0</v>
      </c>
      <c r="AT94" s="557">
        <v>1</v>
      </c>
      <c r="AU94" s="557">
        <v>1</v>
      </c>
      <c r="AV94" s="580">
        <v>1899529</v>
      </c>
      <c r="AW94" s="581">
        <v>1.42</v>
      </c>
      <c r="AX94" s="580">
        <v>11685</v>
      </c>
      <c r="AY94" s="580">
        <v>1887844</v>
      </c>
      <c r="AZ94" s="229" t="s">
        <v>1231</v>
      </c>
      <c r="BA94" s="573">
        <v>1.4105000000000001</v>
      </c>
      <c r="BB94" s="305">
        <v>0</v>
      </c>
      <c r="BC94" s="582">
        <v>0</v>
      </c>
      <c r="BD94" s="583">
        <v>1.4247399999999999</v>
      </c>
      <c r="BE94" s="584">
        <v>2.8500000000000001E-2</v>
      </c>
      <c r="BF94" s="585">
        <v>2.8500000000000001E-2</v>
      </c>
      <c r="BG94" s="584">
        <v>2.8500000000000001E-2</v>
      </c>
      <c r="BH94" s="604">
        <v>0</v>
      </c>
      <c r="BI94" s="605"/>
      <c r="BK94" s="547"/>
    </row>
    <row r="95" spans="1:63" s="2" customFormat="1" x14ac:dyDescent="0.2">
      <c r="A95" s="22" t="s">
        <v>150</v>
      </c>
      <c r="B95" s="37" t="s">
        <v>151</v>
      </c>
      <c r="C95" s="38" t="s">
        <v>150</v>
      </c>
      <c r="D95" s="24" t="s">
        <v>151</v>
      </c>
      <c r="E95" s="39" t="s">
        <v>152</v>
      </c>
      <c r="F95" s="40" t="s">
        <v>153</v>
      </c>
      <c r="G95" s="41">
        <v>6</v>
      </c>
      <c r="H95" s="525">
        <v>3</v>
      </c>
      <c r="I95" s="555">
        <v>0</v>
      </c>
      <c r="J95" s="555">
        <v>0</v>
      </c>
      <c r="K95" s="555">
        <v>0</v>
      </c>
      <c r="L95" s="555">
        <v>0</v>
      </c>
      <c r="M95" s="595">
        <v>0</v>
      </c>
      <c r="N95" s="181">
        <v>0</v>
      </c>
      <c r="O95" s="556">
        <v>0</v>
      </c>
      <c r="P95" s="556">
        <v>0</v>
      </c>
      <c r="Q95" s="596">
        <v>0</v>
      </c>
      <c r="R95" s="597">
        <v>0</v>
      </c>
      <c r="S95" s="556">
        <v>0</v>
      </c>
      <c r="T95" s="181">
        <v>0</v>
      </c>
      <c r="U95" s="598">
        <v>0</v>
      </c>
      <c r="V95" s="599">
        <v>0</v>
      </c>
      <c r="W95" s="563">
        <v>0</v>
      </c>
      <c r="X95" s="564">
        <v>0</v>
      </c>
      <c r="Y95" s="565">
        <v>0</v>
      </c>
      <c r="Z95" s="564">
        <v>0</v>
      </c>
      <c r="AA95" s="566">
        <v>0</v>
      </c>
      <c r="AB95" s="567">
        <v>0</v>
      </c>
      <c r="AC95" s="538">
        <v>0</v>
      </c>
      <c r="AD95" s="600">
        <v>0</v>
      </c>
      <c r="AE95" s="569">
        <v>0</v>
      </c>
      <c r="AF95" s="568">
        <v>0</v>
      </c>
      <c r="AG95" s="570">
        <v>0</v>
      </c>
      <c r="AH95" s="571">
        <v>0</v>
      </c>
      <c r="AI95" s="572">
        <v>0</v>
      </c>
      <c r="AJ95" s="573">
        <v>0</v>
      </c>
      <c r="AK95" s="573">
        <v>1.532</v>
      </c>
      <c r="AL95" s="574">
        <v>0.93019999999999992</v>
      </c>
      <c r="AM95" s="601">
        <v>0</v>
      </c>
      <c r="AN95" s="602">
        <v>1.647</v>
      </c>
      <c r="AO95" s="603">
        <v>1.6501999999999999</v>
      </c>
      <c r="AP95" s="578">
        <v>0</v>
      </c>
      <c r="AQ95" s="578">
        <v>0</v>
      </c>
      <c r="AR95" s="579">
        <v>0</v>
      </c>
      <c r="AS95" s="305">
        <v>0</v>
      </c>
      <c r="AT95" s="557">
        <v>1</v>
      </c>
      <c r="AU95" s="557">
        <v>1</v>
      </c>
      <c r="AV95" s="580">
        <v>0</v>
      </c>
      <c r="AW95" s="581">
        <v>0</v>
      </c>
      <c r="AX95" s="580">
        <v>0</v>
      </c>
      <c r="AY95" s="580">
        <v>0</v>
      </c>
      <c r="AZ95" s="229" t="s">
        <v>1231</v>
      </c>
      <c r="BA95" s="573">
        <v>0</v>
      </c>
      <c r="BB95" s="305">
        <v>0</v>
      </c>
      <c r="BC95" s="582">
        <v>0</v>
      </c>
      <c r="BD95" s="583">
        <v>0</v>
      </c>
      <c r="BE95" s="584">
        <v>0</v>
      </c>
      <c r="BF95" s="585">
        <v>0</v>
      </c>
      <c r="BG95" s="584">
        <v>3.1E-2</v>
      </c>
      <c r="BH95" s="604">
        <v>1</v>
      </c>
      <c r="BI95" s="605"/>
      <c r="BK95" s="547"/>
    </row>
    <row r="96" spans="1:63" s="2" customFormat="1" x14ac:dyDescent="0.2">
      <c r="A96" s="22" t="s">
        <v>154</v>
      </c>
      <c r="B96" s="37" t="s">
        <v>155</v>
      </c>
      <c r="C96" s="38" t="s">
        <v>154</v>
      </c>
      <c r="D96" s="24" t="s">
        <v>155</v>
      </c>
      <c r="E96" s="39" t="s">
        <v>156</v>
      </c>
      <c r="F96" s="40" t="s">
        <v>100</v>
      </c>
      <c r="G96" s="41">
        <v>6</v>
      </c>
      <c r="H96" s="525"/>
      <c r="I96" s="555">
        <v>2984628</v>
      </c>
      <c r="J96" s="555">
        <v>819048</v>
      </c>
      <c r="K96" s="555">
        <v>0</v>
      </c>
      <c r="L96" s="555">
        <v>0</v>
      </c>
      <c r="M96" s="595">
        <v>0</v>
      </c>
      <c r="N96" s="181">
        <v>2984628</v>
      </c>
      <c r="O96" s="556">
        <v>819048</v>
      </c>
      <c r="P96" s="556">
        <v>2165580</v>
      </c>
      <c r="Q96" s="596">
        <v>137.61000000000001</v>
      </c>
      <c r="R96" s="597">
        <v>0.33</v>
      </c>
      <c r="S96" s="556">
        <v>2716</v>
      </c>
      <c r="T96" s="181">
        <v>0</v>
      </c>
      <c r="U96" s="598">
        <v>2165580</v>
      </c>
      <c r="V96" s="599">
        <v>15737.08</v>
      </c>
      <c r="W96" s="563">
        <v>22416</v>
      </c>
      <c r="X96" s="564">
        <v>162.9</v>
      </c>
      <c r="Y96" s="565">
        <v>15574.18</v>
      </c>
      <c r="Z96" s="564">
        <v>0</v>
      </c>
      <c r="AA96" s="566">
        <v>0</v>
      </c>
      <c r="AB96" s="567">
        <v>2165580</v>
      </c>
      <c r="AC96" s="538">
        <v>15737.08</v>
      </c>
      <c r="AD96" s="600">
        <v>1.66371</v>
      </c>
      <c r="AE96" s="569">
        <v>0</v>
      </c>
      <c r="AF96" s="568">
        <v>1.66371</v>
      </c>
      <c r="AG96" s="570">
        <v>1.6471</v>
      </c>
      <c r="AH96" s="571">
        <v>1.6471</v>
      </c>
      <c r="AI96" s="572">
        <v>1</v>
      </c>
      <c r="AJ96" s="573">
        <v>1.6471</v>
      </c>
      <c r="AK96" s="573">
        <v>1.6471</v>
      </c>
      <c r="AL96" s="574">
        <v>0.95269999999999999</v>
      </c>
      <c r="AM96" s="601">
        <v>1.7289000000000001</v>
      </c>
      <c r="AN96" s="602">
        <v>1.7289000000000001</v>
      </c>
      <c r="AO96" s="603">
        <v>1.6112</v>
      </c>
      <c r="AP96" s="578">
        <v>0</v>
      </c>
      <c r="AQ96" s="578">
        <v>0</v>
      </c>
      <c r="AR96" s="579">
        <v>0</v>
      </c>
      <c r="AS96" s="305">
        <v>0</v>
      </c>
      <c r="AT96" s="557">
        <v>1</v>
      </c>
      <c r="AU96" s="557">
        <v>1</v>
      </c>
      <c r="AV96" s="580">
        <v>2165580</v>
      </c>
      <c r="AW96" s="581">
        <v>0.33</v>
      </c>
      <c r="AX96" s="580">
        <v>2716</v>
      </c>
      <c r="AY96" s="580">
        <v>2162864</v>
      </c>
      <c r="AZ96" s="229" t="s">
        <v>1231</v>
      </c>
      <c r="BA96" s="573">
        <v>1.6471</v>
      </c>
      <c r="BB96" s="305">
        <v>0</v>
      </c>
      <c r="BC96" s="582">
        <v>0</v>
      </c>
      <c r="BD96" s="583">
        <v>1.66371</v>
      </c>
      <c r="BE96" s="584">
        <v>3.3300000000000003E-2</v>
      </c>
      <c r="BF96" s="585">
        <v>3.3300000000000003E-2</v>
      </c>
      <c r="BG96" s="584">
        <v>3.3300000000000003E-2</v>
      </c>
      <c r="BH96" s="604">
        <v>0</v>
      </c>
      <c r="BI96" s="605"/>
      <c r="BK96" s="547"/>
    </row>
    <row r="97" spans="1:63" s="2" customFormat="1" x14ac:dyDescent="0.2">
      <c r="A97" s="311" t="s">
        <v>119</v>
      </c>
      <c r="B97" s="606" t="s">
        <v>120</v>
      </c>
      <c r="C97" s="607" t="s">
        <v>157</v>
      </c>
      <c r="D97" s="608" t="s">
        <v>1036</v>
      </c>
      <c r="E97" s="185" t="s">
        <v>1037</v>
      </c>
      <c r="F97" s="609" t="s">
        <v>74</v>
      </c>
      <c r="G97" s="187">
        <v>6</v>
      </c>
      <c r="H97" s="610"/>
      <c r="I97" s="611">
        <v>0</v>
      </c>
      <c r="J97" s="611">
        <v>0</v>
      </c>
      <c r="K97" s="611">
        <v>0</v>
      </c>
      <c r="L97" s="611">
        <v>0</v>
      </c>
      <c r="M97" s="612">
        <v>0</v>
      </c>
      <c r="N97" s="186">
        <v>0</v>
      </c>
      <c r="O97" s="613">
        <v>0</v>
      </c>
      <c r="P97" s="613">
        <v>0</v>
      </c>
      <c r="Q97" s="614">
        <v>0</v>
      </c>
      <c r="R97" s="615">
        <v>0</v>
      </c>
      <c r="S97" s="613">
        <v>0</v>
      </c>
      <c r="T97" s="186">
        <v>0</v>
      </c>
      <c r="U97" s="616">
        <v>0</v>
      </c>
      <c r="V97" s="617">
        <v>0</v>
      </c>
      <c r="W97" s="563">
        <v>0</v>
      </c>
      <c r="X97" s="564">
        <v>0</v>
      </c>
      <c r="Y97" s="565">
        <v>0</v>
      </c>
      <c r="Z97" s="564">
        <v>0</v>
      </c>
      <c r="AA97" s="566">
        <v>0</v>
      </c>
      <c r="AB97" s="567">
        <v>0</v>
      </c>
      <c r="AC97" s="618">
        <v>0</v>
      </c>
      <c r="AD97" s="619">
        <v>0</v>
      </c>
      <c r="AE97" s="569">
        <v>0</v>
      </c>
      <c r="AF97" s="568">
        <v>0</v>
      </c>
      <c r="AG97" s="570">
        <v>0</v>
      </c>
      <c r="AH97" s="571">
        <v>0</v>
      </c>
      <c r="AI97" s="620">
        <v>0.4249</v>
      </c>
      <c r="AJ97" s="621">
        <v>0.64680000000000004</v>
      </c>
      <c r="AK97" s="621">
        <v>0</v>
      </c>
      <c r="AL97" s="574">
        <v>0</v>
      </c>
      <c r="AM97" s="601">
        <v>0.57440000000000002</v>
      </c>
      <c r="AN97" s="602">
        <v>0</v>
      </c>
      <c r="AO97" s="603">
        <v>0</v>
      </c>
      <c r="AP97" s="578">
        <v>0</v>
      </c>
      <c r="AQ97" s="578" t="s">
        <v>1377</v>
      </c>
      <c r="AR97" s="579">
        <v>0</v>
      </c>
      <c r="AS97" s="305">
        <v>0</v>
      </c>
      <c r="AT97" s="557">
        <v>0</v>
      </c>
      <c r="AU97" s="557">
        <v>0</v>
      </c>
      <c r="AV97" s="580">
        <v>0</v>
      </c>
      <c r="AW97" s="581">
        <v>0</v>
      </c>
      <c r="AX97" s="580">
        <v>0</v>
      </c>
      <c r="AY97" s="580">
        <v>0</v>
      </c>
      <c r="AZ97" s="229" t="s">
        <v>1231</v>
      </c>
      <c r="BA97" s="573">
        <v>0</v>
      </c>
      <c r="BB97" s="305">
        <v>0</v>
      </c>
      <c r="BC97" s="582">
        <v>0</v>
      </c>
      <c r="BD97" s="583">
        <v>0</v>
      </c>
      <c r="BE97" s="584">
        <v>0</v>
      </c>
      <c r="BF97" s="585">
        <v>1.3100000000000001E-2</v>
      </c>
      <c r="BG97" s="584">
        <v>0</v>
      </c>
      <c r="BH97" s="604">
        <v>0</v>
      </c>
      <c r="BI97" s="605"/>
      <c r="BK97" s="547"/>
    </row>
    <row r="98" spans="1:63" s="2" customFormat="1" x14ac:dyDescent="0.2">
      <c r="A98" s="311" t="s">
        <v>135</v>
      </c>
      <c r="B98" s="606" t="s">
        <v>136</v>
      </c>
      <c r="C98" s="607" t="s">
        <v>157</v>
      </c>
      <c r="D98" s="608" t="s">
        <v>1036</v>
      </c>
      <c r="E98" s="185" t="s">
        <v>1038</v>
      </c>
      <c r="F98" s="609" t="s">
        <v>74</v>
      </c>
      <c r="G98" s="187">
        <v>6</v>
      </c>
      <c r="H98" s="610"/>
      <c r="I98" s="611">
        <v>0</v>
      </c>
      <c r="J98" s="611">
        <v>0</v>
      </c>
      <c r="K98" s="611">
        <v>0</v>
      </c>
      <c r="L98" s="611">
        <v>0</v>
      </c>
      <c r="M98" s="612">
        <v>0</v>
      </c>
      <c r="N98" s="186">
        <v>0</v>
      </c>
      <c r="O98" s="613">
        <v>0</v>
      </c>
      <c r="P98" s="613">
        <v>0</v>
      </c>
      <c r="Q98" s="614">
        <v>0</v>
      </c>
      <c r="R98" s="615">
        <v>0</v>
      </c>
      <c r="S98" s="613">
        <v>0</v>
      </c>
      <c r="T98" s="186">
        <v>0</v>
      </c>
      <c r="U98" s="616">
        <v>0</v>
      </c>
      <c r="V98" s="617">
        <v>0</v>
      </c>
      <c r="W98" s="563">
        <v>0</v>
      </c>
      <c r="X98" s="564">
        <v>0</v>
      </c>
      <c r="Y98" s="565">
        <v>0</v>
      </c>
      <c r="Z98" s="564">
        <v>0</v>
      </c>
      <c r="AA98" s="566">
        <v>0</v>
      </c>
      <c r="AB98" s="567">
        <v>0</v>
      </c>
      <c r="AC98" s="618">
        <v>0</v>
      </c>
      <c r="AD98" s="619">
        <v>0</v>
      </c>
      <c r="AE98" s="569">
        <v>0</v>
      </c>
      <c r="AF98" s="568">
        <v>0</v>
      </c>
      <c r="AG98" s="570">
        <v>0</v>
      </c>
      <c r="AH98" s="571">
        <v>0</v>
      </c>
      <c r="AI98" s="620">
        <v>0.35520000000000002</v>
      </c>
      <c r="AJ98" s="621">
        <v>0.54069999999999996</v>
      </c>
      <c r="AK98" s="621">
        <v>0</v>
      </c>
      <c r="AL98" s="574">
        <v>0</v>
      </c>
      <c r="AM98" s="601">
        <v>0.50509999999999999</v>
      </c>
      <c r="AN98" s="602">
        <v>0</v>
      </c>
      <c r="AO98" s="603">
        <v>0</v>
      </c>
      <c r="AP98" s="578">
        <v>0</v>
      </c>
      <c r="AQ98" s="578" t="s">
        <v>1377</v>
      </c>
      <c r="AR98" s="579">
        <v>0</v>
      </c>
      <c r="AS98" s="305">
        <v>0</v>
      </c>
      <c r="AT98" s="557">
        <v>0</v>
      </c>
      <c r="AU98" s="557">
        <v>0</v>
      </c>
      <c r="AV98" s="580">
        <v>0</v>
      </c>
      <c r="AW98" s="581">
        <v>0</v>
      </c>
      <c r="AX98" s="580">
        <v>0</v>
      </c>
      <c r="AY98" s="580">
        <v>0</v>
      </c>
      <c r="AZ98" s="229" t="s">
        <v>1231</v>
      </c>
      <c r="BA98" s="573">
        <v>0</v>
      </c>
      <c r="BB98" s="305">
        <v>0</v>
      </c>
      <c r="BC98" s="582">
        <v>0</v>
      </c>
      <c r="BD98" s="583">
        <v>0</v>
      </c>
      <c r="BE98" s="584">
        <v>0</v>
      </c>
      <c r="BF98" s="585">
        <v>1.09E-2</v>
      </c>
      <c r="BG98" s="584">
        <v>0</v>
      </c>
      <c r="BH98" s="604">
        <v>0</v>
      </c>
      <c r="BI98" s="605"/>
      <c r="BK98" s="547"/>
    </row>
    <row r="99" spans="1:63" s="2" customFormat="1" x14ac:dyDescent="0.2">
      <c r="A99" s="50" t="s">
        <v>157</v>
      </c>
      <c r="B99" s="51" t="s">
        <v>158</v>
      </c>
      <c r="C99" s="52" t="s">
        <v>157</v>
      </c>
      <c r="D99" s="53" t="s">
        <v>158</v>
      </c>
      <c r="E99" s="54" t="s">
        <v>159</v>
      </c>
      <c r="F99" s="55" t="s">
        <v>74</v>
      </c>
      <c r="G99" s="56">
        <v>6</v>
      </c>
      <c r="H99" s="610"/>
      <c r="I99" s="633">
        <v>1909206</v>
      </c>
      <c r="J99" s="633">
        <v>478762</v>
      </c>
      <c r="K99" s="633">
        <v>0</v>
      </c>
      <c r="L99" s="633">
        <v>0</v>
      </c>
      <c r="M99" s="192">
        <v>0</v>
      </c>
      <c r="N99" s="634">
        <v>1909206</v>
      </c>
      <c r="O99" s="635">
        <v>478762</v>
      </c>
      <c r="P99" s="635">
        <v>1430444</v>
      </c>
      <c r="Q99" s="636">
        <v>98.350000000000009</v>
      </c>
      <c r="R99" s="637">
        <v>0</v>
      </c>
      <c r="S99" s="635">
        <v>0</v>
      </c>
      <c r="T99" s="634">
        <v>0</v>
      </c>
      <c r="U99" s="638">
        <v>1430444</v>
      </c>
      <c r="V99" s="639">
        <v>14544.42</v>
      </c>
      <c r="W99" s="563">
        <v>128</v>
      </c>
      <c r="X99" s="564">
        <v>1.3</v>
      </c>
      <c r="Y99" s="565">
        <v>14543.12</v>
      </c>
      <c r="Z99" s="564">
        <v>0</v>
      </c>
      <c r="AA99" s="566">
        <v>0</v>
      </c>
      <c r="AB99" s="567">
        <v>1430444</v>
      </c>
      <c r="AC99" s="640">
        <v>14544.42</v>
      </c>
      <c r="AD99" s="641">
        <v>1.5376300000000001</v>
      </c>
      <c r="AE99" s="569">
        <v>0</v>
      </c>
      <c r="AF99" s="642">
        <v>1.5376300000000001</v>
      </c>
      <c r="AG99" s="643">
        <v>1.5223</v>
      </c>
      <c r="AH99" s="571">
        <v>1.5223</v>
      </c>
      <c r="AI99" s="644">
        <v>0</v>
      </c>
      <c r="AJ99" s="645">
        <v>0</v>
      </c>
      <c r="AK99" s="645">
        <v>0</v>
      </c>
      <c r="AL99" s="574">
        <v>0</v>
      </c>
      <c r="AM99" s="601">
        <v>0</v>
      </c>
      <c r="AN99" s="602">
        <v>0</v>
      </c>
      <c r="AO99" s="603">
        <v>0</v>
      </c>
      <c r="AP99" s="578">
        <v>0</v>
      </c>
      <c r="AQ99" s="578" t="s">
        <v>1377</v>
      </c>
      <c r="AR99" s="579">
        <v>0</v>
      </c>
      <c r="AS99" s="305">
        <v>0</v>
      </c>
      <c r="AT99" s="557">
        <v>0</v>
      </c>
      <c r="AU99" s="557">
        <v>0</v>
      </c>
      <c r="AV99" s="580">
        <v>1430444</v>
      </c>
      <c r="AW99" s="581">
        <v>0</v>
      </c>
      <c r="AX99" s="580">
        <v>0</v>
      </c>
      <c r="AY99" s="580">
        <v>1430444</v>
      </c>
      <c r="AZ99" s="229" t="s">
        <v>1231</v>
      </c>
      <c r="BA99" s="573">
        <v>1.5223</v>
      </c>
      <c r="BB99" s="305">
        <v>0</v>
      </c>
      <c r="BC99" s="582">
        <v>0</v>
      </c>
      <c r="BD99" s="583">
        <v>1.5376300000000001</v>
      </c>
      <c r="BE99" s="584">
        <v>3.0800000000000001E-2</v>
      </c>
      <c r="BF99" s="585">
        <v>0</v>
      </c>
      <c r="BG99" s="584">
        <v>0</v>
      </c>
      <c r="BH99" s="604">
        <v>0</v>
      </c>
      <c r="BI99" s="605"/>
      <c r="BK99" s="547"/>
    </row>
    <row r="100" spans="1:63" s="2" customFormat="1" x14ac:dyDescent="0.2">
      <c r="A100" s="311" t="s">
        <v>138</v>
      </c>
      <c r="B100" s="606" t="s">
        <v>139</v>
      </c>
      <c r="C100" s="607" t="s">
        <v>160</v>
      </c>
      <c r="D100" s="608" t="s">
        <v>1039</v>
      </c>
      <c r="E100" s="185" t="s">
        <v>1040</v>
      </c>
      <c r="F100" s="609" t="s">
        <v>74</v>
      </c>
      <c r="G100" s="187">
        <v>6</v>
      </c>
      <c r="H100" s="610"/>
      <c r="I100" s="611">
        <v>0</v>
      </c>
      <c r="J100" s="611">
        <v>0</v>
      </c>
      <c r="K100" s="611">
        <v>0</v>
      </c>
      <c r="L100" s="611">
        <v>0</v>
      </c>
      <c r="M100" s="612">
        <v>0</v>
      </c>
      <c r="N100" s="186">
        <v>0</v>
      </c>
      <c r="O100" s="613">
        <v>0</v>
      </c>
      <c r="P100" s="613">
        <v>0</v>
      </c>
      <c r="Q100" s="614">
        <v>0</v>
      </c>
      <c r="R100" s="615">
        <v>0</v>
      </c>
      <c r="S100" s="613">
        <v>0</v>
      </c>
      <c r="T100" s="186">
        <v>0</v>
      </c>
      <c r="U100" s="616">
        <v>0</v>
      </c>
      <c r="V100" s="617">
        <v>0</v>
      </c>
      <c r="W100" s="563">
        <v>0</v>
      </c>
      <c r="X100" s="564">
        <v>0</v>
      </c>
      <c r="Y100" s="565">
        <v>0</v>
      </c>
      <c r="Z100" s="564">
        <v>0</v>
      </c>
      <c r="AA100" s="566">
        <v>0</v>
      </c>
      <c r="AB100" s="567">
        <v>0</v>
      </c>
      <c r="AC100" s="618">
        <v>0</v>
      </c>
      <c r="AD100" s="619">
        <v>0</v>
      </c>
      <c r="AE100" s="569">
        <v>0</v>
      </c>
      <c r="AF100" s="568">
        <v>0</v>
      </c>
      <c r="AG100" s="570">
        <v>0</v>
      </c>
      <c r="AH100" s="571">
        <v>0</v>
      </c>
      <c r="AI100" s="620">
        <v>0.52669999999999995</v>
      </c>
      <c r="AJ100" s="621">
        <v>0.85870000000000002</v>
      </c>
      <c r="AK100" s="621">
        <v>0</v>
      </c>
      <c r="AL100" s="574">
        <v>0</v>
      </c>
      <c r="AM100" s="601">
        <v>0.73560000000000003</v>
      </c>
      <c r="AN100" s="602">
        <v>0</v>
      </c>
      <c r="AO100" s="603">
        <v>0</v>
      </c>
      <c r="AP100" s="578">
        <v>0</v>
      </c>
      <c r="AQ100" s="578" t="s">
        <v>1377</v>
      </c>
      <c r="AR100" s="579">
        <v>0</v>
      </c>
      <c r="AS100" s="305">
        <v>0</v>
      </c>
      <c r="AT100" s="557">
        <v>0</v>
      </c>
      <c r="AU100" s="557">
        <v>0</v>
      </c>
      <c r="AV100" s="580">
        <v>0</v>
      </c>
      <c r="AW100" s="581">
        <v>0</v>
      </c>
      <c r="AX100" s="580">
        <v>0</v>
      </c>
      <c r="AY100" s="580">
        <v>0</v>
      </c>
      <c r="AZ100" s="229" t="s">
        <v>1231</v>
      </c>
      <c r="BA100" s="573">
        <v>0</v>
      </c>
      <c r="BB100" s="305">
        <v>0</v>
      </c>
      <c r="BC100" s="582">
        <v>0</v>
      </c>
      <c r="BD100" s="583">
        <v>0</v>
      </c>
      <c r="BE100" s="584">
        <v>0</v>
      </c>
      <c r="BF100" s="585">
        <v>1.7299999999999999E-2</v>
      </c>
      <c r="BG100" s="584">
        <v>0</v>
      </c>
      <c r="BH100" s="604">
        <v>0</v>
      </c>
      <c r="BI100" s="605"/>
      <c r="BK100" s="547"/>
    </row>
    <row r="101" spans="1:63" s="2" customFormat="1" x14ac:dyDescent="0.2">
      <c r="A101" s="311" t="s">
        <v>144</v>
      </c>
      <c r="B101" s="606" t="s">
        <v>145</v>
      </c>
      <c r="C101" s="607" t="s">
        <v>160</v>
      </c>
      <c r="D101" s="608" t="s">
        <v>1039</v>
      </c>
      <c r="E101" s="185" t="s">
        <v>1041</v>
      </c>
      <c r="F101" s="609" t="s">
        <v>100</v>
      </c>
      <c r="G101" s="187">
        <v>6</v>
      </c>
      <c r="H101" s="610"/>
      <c r="I101" s="611">
        <v>0</v>
      </c>
      <c r="J101" s="611">
        <v>0</v>
      </c>
      <c r="K101" s="611">
        <v>0</v>
      </c>
      <c r="L101" s="611">
        <v>0</v>
      </c>
      <c r="M101" s="612">
        <v>0</v>
      </c>
      <c r="N101" s="186">
        <v>0</v>
      </c>
      <c r="O101" s="613">
        <v>0</v>
      </c>
      <c r="P101" s="613">
        <v>0</v>
      </c>
      <c r="Q101" s="614">
        <v>0</v>
      </c>
      <c r="R101" s="615">
        <v>0</v>
      </c>
      <c r="S101" s="613">
        <v>0</v>
      </c>
      <c r="T101" s="186">
        <v>0</v>
      </c>
      <c r="U101" s="616">
        <v>0</v>
      </c>
      <c r="V101" s="617">
        <v>0</v>
      </c>
      <c r="W101" s="563">
        <v>0</v>
      </c>
      <c r="X101" s="564">
        <v>0</v>
      </c>
      <c r="Y101" s="565">
        <v>0</v>
      </c>
      <c r="Z101" s="564">
        <v>0</v>
      </c>
      <c r="AA101" s="566">
        <v>0</v>
      </c>
      <c r="AB101" s="567">
        <v>0</v>
      </c>
      <c r="AC101" s="618">
        <v>0</v>
      </c>
      <c r="AD101" s="619">
        <v>0</v>
      </c>
      <c r="AE101" s="569">
        <v>0</v>
      </c>
      <c r="AF101" s="568">
        <v>0</v>
      </c>
      <c r="AG101" s="570">
        <v>0</v>
      </c>
      <c r="AH101" s="571">
        <v>0</v>
      </c>
      <c r="AI101" s="620">
        <v>0.51880000000000004</v>
      </c>
      <c r="AJ101" s="621">
        <v>0.8458</v>
      </c>
      <c r="AK101" s="621">
        <v>0</v>
      </c>
      <c r="AL101" s="574">
        <v>0</v>
      </c>
      <c r="AM101" s="601">
        <v>0.82079999999999997</v>
      </c>
      <c r="AN101" s="602">
        <v>0</v>
      </c>
      <c r="AO101" s="603">
        <v>0</v>
      </c>
      <c r="AP101" s="578">
        <v>0</v>
      </c>
      <c r="AQ101" s="578" t="s">
        <v>1377</v>
      </c>
      <c r="AR101" s="579">
        <v>0</v>
      </c>
      <c r="AS101" s="305">
        <v>0</v>
      </c>
      <c r="AT101" s="557">
        <v>0</v>
      </c>
      <c r="AU101" s="557">
        <v>0</v>
      </c>
      <c r="AV101" s="580">
        <v>0</v>
      </c>
      <c r="AW101" s="581">
        <v>0</v>
      </c>
      <c r="AX101" s="580">
        <v>0</v>
      </c>
      <c r="AY101" s="580">
        <v>0</v>
      </c>
      <c r="AZ101" s="229" t="s">
        <v>1231</v>
      </c>
      <c r="BA101" s="573">
        <v>0</v>
      </c>
      <c r="BB101" s="305">
        <v>0</v>
      </c>
      <c r="BC101" s="582">
        <v>0</v>
      </c>
      <c r="BD101" s="583">
        <v>0</v>
      </c>
      <c r="BE101" s="584">
        <v>0</v>
      </c>
      <c r="BF101" s="585">
        <v>1.7100000000000001E-2</v>
      </c>
      <c r="BG101" s="584">
        <v>0</v>
      </c>
      <c r="BH101" s="604">
        <v>0</v>
      </c>
      <c r="BI101" s="605"/>
      <c r="BK101" s="547"/>
    </row>
    <row r="102" spans="1:63" s="2" customFormat="1" x14ac:dyDescent="0.2">
      <c r="A102" s="50" t="s">
        <v>160</v>
      </c>
      <c r="B102" s="51" t="s">
        <v>161</v>
      </c>
      <c r="C102" s="52" t="s">
        <v>160</v>
      </c>
      <c r="D102" s="53" t="s">
        <v>161</v>
      </c>
      <c r="E102" s="54" t="s">
        <v>162</v>
      </c>
      <c r="F102" s="55" t="s">
        <v>74</v>
      </c>
      <c r="G102" s="56">
        <v>6</v>
      </c>
      <c r="H102" s="610"/>
      <c r="I102" s="633">
        <v>3362281</v>
      </c>
      <c r="J102" s="633">
        <v>651447</v>
      </c>
      <c r="K102" s="633">
        <v>0</v>
      </c>
      <c r="L102" s="633">
        <v>0</v>
      </c>
      <c r="M102" s="192">
        <v>0</v>
      </c>
      <c r="N102" s="634">
        <v>3362281</v>
      </c>
      <c r="O102" s="635">
        <v>651447</v>
      </c>
      <c r="P102" s="635">
        <v>2710834</v>
      </c>
      <c r="Q102" s="636">
        <v>174.03</v>
      </c>
      <c r="R102" s="637">
        <v>0</v>
      </c>
      <c r="S102" s="635">
        <v>0</v>
      </c>
      <c r="T102" s="634">
        <v>0</v>
      </c>
      <c r="U102" s="638">
        <v>2710834</v>
      </c>
      <c r="V102" s="639">
        <v>15576.82</v>
      </c>
      <c r="W102" s="563">
        <v>130822</v>
      </c>
      <c r="X102" s="564">
        <v>751.72</v>
      </c>
      <c r="Y102" s="565">
        <v>14825.1</v>
      </c>
      <c r="Z102" s="564">
        <v>0</v>
      </c>
      <c r="AA102" s="566">
        <v>0</v>
      </c>
      <c r="AB102" s="567">
        <v>2710834</v>
      </c>
      <c r="AC102" s="640">
        <v>15576.82</v>
      </c>
      <c r="AD102" s="641">
        <v>1.6467700000000001</v>
      </c>
      <c r="AE102" s="569">
        <v>0</v>
      </c>
      <c r="AF102" s="642">
        <v>1.6467700000000001</v>
      </c>
      <c r="AG102" s="643">
        <v>1.6303000000000001</v>
      </c>
      <c r="AH102" s="571">
        <v>1.6303000000000001</v>
      </c>
      <c r="AI102" s="644">
        <v>0</v>
      </c>
      <c r="AJ102" s="645">
        <v>0</v>
      </c>
      <c r="AK102" s="645">
        <v>0</v>
      </c>
      <c r="AL102" s="574">
        <v>0</v>
      </c>
      <c r="AM102" s="601">
        <v>0</v>
      </c>
      <c r="AN102" s="602">
        <v>0</v>
      </c>
      <c r="AO102" s="603">
        <v>0</v>
      </c>
      <c r="AP102" s="578">
        <v>0</v>
      </c>
      <c r="AQ102" s="578" t="s">
        <v>1377</v>
      </c>
      <c r="AR102" s="579">
        <v>0</v>
      </c>
      <c r="AS102" s="305">
        <v>0</v>
      </c>
      <c r="AT102" s="557">
        <v>0</v>
      </c>
      <c r="AU102" s="557">
        <v>0</v>
      </c>
      <c r="AV102" s="580">
        <v>2710834</v>
      </c>
      <c r="AW102" s="581">
        <v>0</v>
      </c>
      <c r="AX102" s="580">
        <v>0</v>
      </c>
      <c r="AY102" s="580">
        <v>2710834</v>
      </c>
      <c r="AZ102" s="229" t="s">
        <v>1231</v>
      </c>
      <c r="BA102" s="573">
        <v>1.6303000000000001</v>
      </c>
      <c r="BB102" s="305">
        <v>0</v>
      </c>
      <c r="BC102" s="582">
        <v>0</v>
      </c>
      <c r="BD102" s="583">
        <v>1.6467700000000001</v>
      </c>
      <c r="BE102" s="584">
        <v>3.2899999999999999E-2</v>
      </c>
      <c r="BF102" s="585">
        <v>0</v>
      </c>
      <c r="BG102" s="584">
        <v>0</v>
      </c>
      <c r="BH102" s="604">
        <v>0</v>
      </c>
      <c r="BI102" s="605"/>
      <c r="BK102" s="547"/>
    </row>
    <row r="103" spans="1:63" s="2" customFormat="1" x14ac:dyDescent="0.2">
      <c r="A103" s="311" t="s">
        <v>125</v>
      </c>
      <c r="B103" s="606" t="s">
        <v>126</v>
      </c>
      <c r="C103" s="607" t="s">
        <v>163</v>
      </c>
      <c r="D103" s="608" t="s">
        <v>1042</v>
      </c>
      <c r="E103" s="185" t="s">
        <v>1043</v>
      </c>
      <c r="F103" s="609" t="s">
        <v>100</v>
      </c>
      <c r="G103" s="187">
        <v>6</v>
      </c>
      <c r="H103" s="525" t="s">
        <v>1363</v>
      </c>
      <c r="I103" s="611">
        <v>0</v>
      </c>
      <c r="J103" s="611">
        <v>0</v>
      </c>
      <c r="K103" s="611">
        <v>0</v>
      </c>
      <c r="L103" s="611">
        <v>0</v>
      </c>
      <c r="M103" s="612">
        <v>0</v>
      </c>
      <c r="N103" s="186">
        <v>0</v>
      </c>
      <c r="O103" s="613">
        <v>0</v>
      </c>
      <c r="P103" s="613">
        <v>0</v>
      </c>
      <c r="Q103" s="614">
        <v>0</v>
      </c>
      <c r="R103" s="615">
        <v>0</v>
      </c>
      <c r="S103" s="613">
        <v>0</v>
      </c>
      <c r="T103" s="186">
        <v>0</v>
      </c>
      <c r="U103" s="616">
        <v>0</v>
      </c>
      <c r="V103" s="617">
        <v>0</v>
      </c>
      <c r="W103" s="563">
        <v>0</v>
      </c>
      <c r="X103" s="564">
        <v>0</v>
      </c>
      <c r="Y103" s="565">
        <v>0</v>
      </c>
      <c r="Z103" s="564">
        <v>0</v>
      </c>
      <c r="AA103" s="566">
        <v>0</v>
      </c>
      <c r="AB103" s="567">
        <v>0</v>
      </c>
      <c r="AC103" s="618">
        <v>0</v>
      </c>
      <c r="AD103" s="619">
        <v>0</v>
      </c>
      <c r="AE103" s="569">
        <v>0</v>
      </c>
      <c r="AF103" s="568">
        <v>0</v>
      </c>
      <c r="AG103" s="570">
        <v>0</v>
      </c>
      <c r="AH103" s="571">
        <v>0</v>
      </c>
      <c r="AI103" s="620">
        <v>1</v>
      </c>
      <c r="AJ103" s="621">
        <v>1.6357999999999999</v>
      </c>
      <c r="AK103" s="621">
        <v>0</v>
      </c>
      <c r="AL103" s="574">
        <v>0</v>
      </c>
      <c r="AM103" s="601">
        <v>1.6311</v>
      </c>
      <c r="AN103" s="602">
        <v>0</v>
      </c>
      <c r="AO103" s="603">
        <v>0</v>
      </c>
      <c r="AP103" s="578">
        <v>0</v>
      </c>
      <c r="AQ103" s="578" t="s">
        <v>1377</v>
      </c>
      <c r="AR103" s="579">
        <v>0</v>
      </c>
      <c r="AS103" s="305">
        <v>0</v>
      </c>
      <c r="AT103" s="557">
        <v>0</v>
      </c>
      <c r="AU103" s="557">
        <v>0</v>
      </c>
      <c r="AV103" s="580">
        <v>0</v>
      </c>
      <c r="AW103" s="581">
        <v>0</v>
      </c>
      <c r="AX103" s="580">
        <v>0</v>
      </c>
      <c r="AY103" s="580">
        <v>0</v>
      </c>
      <c r="AZ103" s="229" t="s">
        <v>1231</v>
      </c>
      <c r="BA103" s="573">
        <v>0</v>
      </c>
      <c r="BB103" s="305">
        <v>0</v>
      </c>
      <c r="BC103" s="582">
        <v>0</v>
      </c>
      <c r="BD103" s="583">
        <v>0</v>
      </c>
      <c r="BE103" s="584">
        <v>0</v>
      </c>
      <c r="BF103" s="585">
        <v>3.39E-2</v>
      </c>
      <c r="BG103" s="584">
        <v>0</v>
      </c>
      <c r="BH103" s="604">
        <v>0</v>
      </c>
      <c r="BI103" s="605"/>
      <c r="BK103" s="547"/>
    </row>
    <row r="104" spans="1:63" s="2" customFormat="1" x14ac:dyDescent="0.2">
      <c r="A104" s="311" t="s">
        <v>128</v>
      </c>
      <c r="B104" s="606" t="s">
        <v>129</v>
      </c>
      <c r="C104" s="607" t="s">
        <v>163</v>
      </c>
      <c r="D104" s="608" t="s">
        <v>1042</v>
      </c>
      <c r="E104" s="185" t="s">
        <v>1044</v>
      </c>
      <c r="F104" s="609" t="s">
        <v>131</v>
      </c>
      <c r="G104" s="187">
        <v>6</v>
      </c>
      <c r="H104" s="525" t="s">
        <v>1363</v>
      </c>
      <c r="I104" s="611">
        <v>0</v>
      </c>
      <c r="J104" s="611">
        <v>0</v>
      </c>
      <c r="K104" s="611">
        <v>0</v>
      </c>
      <c r="L104" s="611">
        <v>0</v>
      </c>
      <c r="M104" s="612">
        <v>0</v>
      </c>
      <c r="N104" s="186">
        <v>0</v>
      </c>
      <c r="O104" s="613">
        <v>0</v>
      </c>
      <c r="P104" s="613">
        <v>0</v>
      </c>
      <c r="Q104" s="614">
        <v>0</v>
      </c>
      <c r="R104" s="615">
        <v>0</v>
      </c>
      <c r="S104" s="613">
        <v>0</v>
      </c>
      <c r="T104" s="186">
        <v>0</v>
      </c>
      <c r="U104" s="616">
        <v>0</v>
      </c>
      <c r="V104" s="617">
        <v>0</v>
      </c>
      <c r="W104" s="563">
        <v>0</v>
      </c>
      <c r="X104" s="564">
        <v>0</v>
      </c>
      <c r="Y104" s="565">
        <v>0</v>
      </c>
      <c r="Z104" s="564">
        <v>0</v>
      </c>
      <c r="AA104" s="566">
        <v>0</v>
      </c>
      <c r="AB104" s="567">
        <v>0</v>
      </c>
      <c r="AC104" s="618">
        <v>0</v>
      </c>
      <c r="AD104" s="619">
        <v>0</v>
      </c>
      <c r="AE104" s="569">
        <v>0</v>
      </c>
      <c r="AF104" s="568">
        <v>0</v>
      </c>
      <c r="AG104" s="570">
        <v>0</v>
      </c>
      <c r="AH104" s="571">
        <v>0</v>
      </c>
      <c r="AI104" s="620">
        <v>1</v>
      </c>
      <c r="AJ104" s="621">
        <v>1.5988</v>
      </c>
      <c r="AK104" s="621">
        <v>0</v>
      </c>
      <c r="AL104" s="574">
        <v>0</v>
      </c>
      <c r="AM104" s="601">
        <v>1.639</v>
      </c>
      <c r="AN104" s="602">
        <v>0</v>
      </c>
      <c r="AO104" s="603">
        <v>0</v>
      </c>
      <c r="AP104" s="578">
        <v>0</v>
      </c>
      <c r="AQ104" s="578" t="s">
        <v>1377</v>
      </c>
      <c r="AR104" s="579">
        <v>0</v>
      </c>
      <c r="AS104" s="305">
        <v>0</v>
      </c>
      <c r="AT104" s="557">
        <v>0</v>
      </c>
      <c r="AU104" s="557">
        <v>0</v>
      </c>
      <c r="AV104" s="580">
        <v>0</v>
      </c>
      <c r="AW104" s="581">
        <v>0</v>
      </c>
      <c r="AX104" s="580">
        <v>0</v>
      </c>
      <c r="AY104" s="580">
        <v>0</v>
      </c>
      <c r="AZ104" s="229" t="s">
        <v>1231</v>
      </c>
      <c r="BA104" s="573">
        <v>0</v>
      </c>
      <c r="BB104" s="305">
        <v>0</v>
      </c>
      <c r="BC104" s="582">
        <v>0</v>
      </c>
      <c r="BD104" s="583">
        <v>0</v>
      </c>
      <c r="BE104" s="584">
        <v>0</v>
      </c>
      <c r="BF104" s="585">
        <v>3.39E-2</v>
      </c>
      <c r="BG104" s="584">
        <v>0</v>
      </c>
      <c r="BH104" s="604">
        <v>0</v>
      </c>
      <c r="BI104" s="605"/>
      <c r="BK104" s="547"/>
    </row>
    <row r="105" spans="1:63" s="2" customFormat="1" x14ac:dyDescent="0.2">
      <c r="A105" s="311" t="s">
        <v>141</v>
      </c>
      <c r="B105" s="606" t="s">
        <v>142</v>
      </c>
      <c r="C105" s="607" t="s">
        <v>163</v>
      </c>
      <c r="D105" s="608" t="s">
        <v>1042</v>
      </c>
      <c r="E105" s="185" t="s">
        <v>1045</v>
      </c>
      <c r="F105" s="609" t="s">
        <v>100</v>
      </c>
      <c r="G105" s="187">
        <v>6</v>
      </c>
      <c r="H105" s="525" t="s">
        <v>1363</v>
      </c>
      <c r="I105" s="611">
        <v>0</v>
      </c>
      <c r="J105" s="611">
        <v>0</v>
      </c>
      <c r="K105" s="611">
        <v>0</v>
      </c>
      <c r="L105" s="611">
        <v>0</v>
      </c>
      <c r="M105" s="612">
        <v>0</v>
      </c>
      <c r="N105" s="186">
        <v>0</v>
      </c>
      <c r="O105" s="613">
        <v>0</v>
      </c>
      <c r="P105" s="613">
        <v>0</v>
      </c>
      <c r="Q105" s="614">
        <v>0</v>
      </c>
      <c r="R105" s="615">
        <v>0</v>
      </c>
      <c r="S105" s="613">
        <v>0</v>
      </c>
      <c r="T105" s="186">
        <v>0</v>
      </c>
      <c r="U105" s="616">
        <v>0</v>
      </c>
      <c r="V105" s="617">
        <v>0</v>
      </c>
      <c r="W105" s="563">
        <v>0</v>
      </c>
      <c r="X105" s="564">
        <v>0</v>
      </c>
      <c r="Y105" s="565">
        <v>0</v>
      </c>
      <c r="Z105" s="564">
        <v>0</v>
      </c>
      <c r="AA105" s="566">
        <v>0</v>
      </c>
      <c r="AB105" s="567">
        <v>0</v>
      </c>
      <c r="AC105" s="618">
        <v>0</v>
      </c>
      <c r="AD105" s="619">
        <v>0</v>
      </c>
      <c r="AE105" s="569">
        <v>0</v>
      </c>
      <c r="AF105" s="568">
        <v>0</v>
      </c>
      <c r="AG105" s="570">
        <v>0</v>
      </c>
      <c r="AH105" s="571">
        <v>0</v>
      </c>
      <c r="AI105" s="620">
        <v>1</v>
      </c>
      <c r="AJ105" s="621">
        <v>1.6357999999999999</v>
      </c>
      <c r="AK105" s="621">
        <v>0</v>
      </c>
      <c r="AL105" s="574">
        <v>0</v>
      </c>
      <c r="AM105" s="601">
        <v>1.5828</v>
      </c>
      <c r="AN105" s="602">
        <v>0</v>
      </c>
      <c r="AO105" s="603">
        <v>0</v>
      </c>
      <c r="AP105" s="578">
        <v>0</v>
      </c>
      <c r="AQ105" s="578" t="s">
        <v>1377</v>
      </c>
      <c r="AR105" s="579">
        <v>0</v>
      </c>
      <c r="AS105" s="305">
        <v>0</v>
      </c>
      <c r="AT105" s="557">
        <v>0</v>
      </c>
      <c r="AU105" s="557">
        <v>0</v>
      </c>
      <c r="AV105" s="580">
        <v>0</v>
      </c>
      <c r="AW105" s="581">
        <v>0</v>
      </c>
      <c r="AX105" s="580">
        <v>0</v>
      </c>
      <c r="AY105" s="580">
        <v>0</v>
      </c>
      <c r="AZ105" s="229" t="s">
        <v>1231</v>
      </c>
      <c r="BA105" s="573">
        <v>0</v>
      </c>
      <c r="BB105" s="305">
        <v>0</v>
      </c>
      <c r="BC105" s="582">
        <v>0</v>
      </c>
      <c r="BD105" s="583">
        <v>0</v>
      </c>
      <c r="BE105" s="584">
        <v>0</v>
      </c>
      <c r="BF105" s="585">
        <v>3.39E-2</v>
      </c>
      <c r="BG105" s="584">
        <v>0</v>
      </c>
      <c r="BH105" s="604">
        <v>0</v>
      </c>
      <c r="BI105" s="605"/>
      <c r="BK105" s="547"/>
    </row>
    <row r="106" spans="1:63" s="2" customFormat="1" x14ac:dyDescent="0.2">
      <c r="A106" s="311" t="s">
        <v>150</v>
      </c>
      <c r="B106" s="606" t="s">
        <v>151</v>
      </c>
      <c r="C106" s="607" t="s">
        <v>163</v>
      </c>
      <c r="D106" s="608" t="s">
        <v>1042</v>
      </c>
      <c r="E106" s="185" t="s">
        <v>1046</v>
      </c>
      <c r="F106" s="609" t="s">
        <v>153</v>
      </c>
      <c r="G106" s="187">
        <v>6</v>
      </c>
      <c r="H106" s="525" t="s">
        <v>1363</v>
      </c>
      <c r="I106" s="611">
        <v>0</v>
      </c>
      <c r="J106" s="611">
        <v>0</v>
      </c>
      <c r="K106" s="611">
        <v>0</v>
      </c>
      <c r="L106" s="611">
        <v>0</v>
      </c>
      <c r="M106" s="612">
        <v>0</v>
      </c>
      <c r="N106" s="186">
        <v>0</v>
      </c>
      <c r="O106" s="613">
        <v>0</v>
      </c>
      <c r="P106" s="613">
        <v>0</v>
      </c>
      <c r="Q106" s="614">
        <v>0</v>
      </c>
      <c r="R106" s="615">
        <v>0</v>
      </c>
      <c r="S106" s="613">
        <v>0</v>
      </c>
      <c r="T106" s="186">
        <v>0</v>
      </c>
      <c r="U106" s="616">
        <v>0</v>
      </c>
      <c r="V106" s="617">
        <v>0</v>
      </c>
      <c r="W106" s="563">
        <v>0</v>
      </c>
      <c r="X106" s="564">
        <v>0</v>
      </c>
      <c r="Y106" s="565">
        <v>0</v>
      </c>
      <c r="Z106" s="564">
        <v>0</v>
      </c>
      <c r="AA106" s="566">
        <v>0</v>
      </c>
      <c r="AB106" s="567">
        <v>0</v>
      </c>
      <c r="AC106" s="618">
        <v>0</v>
      </c>
      <c r="AD106" s="619">
        <v>0</v>
      </c>
      <c r="AE106" s="569">
        <v>0</v>
      </c>
      <c r="AF106" s="568">
        <v>0</v>
      </c>
      <c r="AG106" s="570">
        <v>0</v>
      </c>
      <c r="AH106" s="571">
        <v>0</v>
      </c>
      <c r="AI106" s="620">
        <v>1</v>
      </c>
      <c r="AJ106" s="621">
        <v>1.532</v>
      </c>
      <c r="AK106" s="621">
        <v>0</v>
      </c>
      <c r="AL106" s="574">
        <v>0</v>
      </c>
      <c r="AM106" s="601">
        <v>1.647</v>
      </c>
      <c r="AN106" s="602">
        <v>0</v>
      </c>
      <c r="AO106" s="603">
        <v>0</v>
      </c>
      <c r="AP106" s="578">
        <v>0</v>
      </c>
      <c r="AQ106" s="578" t="s">
        <v>1377</v>
      </c>
      <c r="AR106" s="579">
        <v>0</v>
      </c>
      <c r="AS106" s="305">
        <v>0</v>
      </c>
      <c r="AT106" s="557">
        <v>0</v>
      </c>
      <c r="AU106" s="557">
        <v>0</v>
      </c>
      <c r="AV106" s="580">
        <v>0</v>
      </c>
      <c r="AW106" s="581">
        <v>0</v>
      </c>
      <c r="AX106" s="580">
        <v>0</v>
      </c>
      <c r="AY106" s="580">
        <v>0</v>
      </c>
      <c r="AZ106" s="229" t="s">
        <v>1231</v>
      </c>
      <c r="BA106" s="573">
        <v>0</v>
      </c>
      <c r="BB106" s="305">
        <v>0</v>
      </c>
      <c r="BC106" s="582">
        <v>0</v>
      </c>
      <c r="BD106" s="583">
        <v>0</v>
      </c>
      <c r="BE106" s="584">
        <v>0</v>
      </c>
      <c r="BF106" s="585">
        <v>3.39E-2</v>
      </c>
      <c r="BG106" s="584">
        <v>0</v>
      </c>
      <c r="BH106" s="604">
        <v>0</v>
      </c>
      <c r="BI106" s="605"/>
      <c r="BK106" s="547"/>
    </row>
    <row r="107" spans="1:63" s="2" customFormat="1" x14ac:dyDescent="0.2">
      <c r="A107" s="63" t="s">
        <v>163</v>
      </c>
      <c r="B107" s="64" t="s">
        <v>164</v>
      </c>
      <c r="C107" s="65" t="s">
        <v>163</v>
      </c>
      <c r="D107" s="66" t="s">
        <v>164</v>
      </c>
      <c r="E107" s="67" t="s">
        <v>165</v>
      </c>
      <c r="F107" s="68" t="s">
        <v>131</v>
      </c>
      <c r="G107" s="69">
        <v>6</v>
      </c>
      <c r="H107" s="610" t="s">
        <v>1363</v>
      </c>
      <c r="I107" s="647">
        <v>9547397</v>
      </c>
      <c r="J107" s="647">
        <v>2210831</v>
      </c>
      <c r="K107" s="647">
        <v>0</v>
      </c>
      <c r="L107" s="647">
        <v>0</v>
      </c>
      <c r="M107" s="194">
        <v>0</v>
      </c>
      <c r="N107" s="648">
        <v>9547397</v>
      </c>
      <c r="O107" s="649">
        <v>2210831</v>
      </c>
      <c r="P107" s="649">
        <v>7336566</v>
      </c>
      <c r="Q107" s="650">
        <v>458.2</v>
      </c>
      <c r="R107" s="651">
        <v>2.9400000000000004</v>
      </c>
      <c r="S107" s="649">
        <v>24193</v>
      </c>
      <c r="T107" s="648">
        <v>0</v>
      </c>
      <c r="U107" s="652">
        <v>7336566</v>
      </c>
      <c r="V107" s="653">
        <v>16011.71</v>
      </c>
      <c r="W107" s="563">
        <v>200374</v>
      </c>
      <c r="X107" s="564">
        <v>437.31</v>
      </c>
      <c r="Y107" s="565">
        <v>15574.4</v>
      </c>
      <c r="Z107" s="564">
        <v>0</v>
      </c>
      <c r="AA107" s="566">
        <v>0</v>
      </c>
      <c r="AB107" s="567">
        <v>7336566</v>
      </c>
      <c r="AC107" s="654">
        <v>16011.71</v>
      </c>
      <c r="AD107" s="655">
        <v>1.69275</v>
      </c>
      <c r="AE107" s="569">
        <v>0</v>
      </c>
      <c r="AF107" s="656">
        <v>1.69275</v>
      </c>
      <c r="AG107" s="657">
        <v>1.6758</v>
      </c>
      <c r="AH107" s="571">
        <v>1.6357999999999999</v>
      </c>
      <c r="AI107" s="658">
        <v>0</v>
      </c>
      <c r="AJ107" s="659">
        <v>0</v>
      </c>
      <c r="AK107" s="659">
        <v>0</v>
      </c>
      <c r="AL107" s="574">
        <v>0</v>
      </c>
      <c r="AM107" s="601">
        <v>0</v>
      </c>
      <c r="AN107" s="602">
        <v>0</v>
      </c>
      <c r="AO107" s="603">
        <v>0</v>
      </c>
      <c r="AP107" s="578">
        <v>0</v>
      </c>
      <c r="AQ107" s="578" t="s">
        <v>1377</v>
      </c>
      <c r="AR107" s="579">
        <v>0</v>
      </c>
      <c r="AS107" s="305">
        <v>0</v>
      </c>
      <c r="AT107" s="557">
        <v>0</v>
      </c>
      <c r="AU107" s="557">
        <v>0</v>
      </c>
      <c r="AV107" s="580">
        <v>7336566</v>
      </c>
      <c r="AW107" s="581">
        <v>2.9400000000000004</v>
      </c>
      <c r="AX107" s="580">
        <v>24193</v>
      </c>
      <c r="AY107" s="580">
        <v>7312373</v>
      </c>
      <c r="AZ107" s="229" t="s">
        <v>1231</v>
      </c>
      <c r="BA107" s="573">
        <v>1.6357999999999999</v>
      </c>
      <c r="BB107" s="305">
        <v>0</v>
      </c>
      <c r="BC107" s="582">
        <v>0</v>
      </c>
      <c r="BD107" s="583">
        <v>1.69275</v>
      </c>
      <c r="BE107" s="584">
        <v>3.39E-2</v>
      </c>
      <c r="BF107" s="585">
        <v>0</v>
      </c>
      <c r="BG107" s="584">
        <v>0</v>
      </c>
      <c r="BH107" s="604">
        <v>0</v>
      </c>
      <c r="BI107" s="605"/>
      <c r="BK107" s="547"/>
    </row>
    <row r="108" spans="1:63" s="2" customFormat="1" x14ac:dyDescent="0.2">
      <c r="A108" s="22" t="s">
        <v>166</v>
      </c>
      <c r="B108" s="37" t="s">
        <v>167</v>
      </c>
      <c r="C108" s="38" t="s">
        <v>166</v>
      </c>
      <c r="D108" s="24" t="s">
        <v>167</v>
      </c>
      <c r="E108" s="39" t="s">
        <v>168</v>
      </c>
      <c r="F108" s="40" t="s">
        <v>169</v>
      </c>
      <c r="G108" s="41">
        <v>7</v>
      </c>
      <c r="H108" s="525"/>
      <c r="I108" s="555">
        <v>36422424</v>
      </c>
      <c r="J108" s="555">
        <v>7189490</v>
      </c>
      <c r="K108" s="555">
        <v>0</v>
      </c>
      <c r="L108" s="555">
        <v>0</v>
      </c>
      <c r="M108" s="595">
        <v>0</v>
      </c>
      <c r="N108" s="181">
        <v>36422424</v>
      </c>
      <c r="O108" s="556">
        <v>7189490</v>
      </c>
      <c r="P108" s="556">
        <v>29232934</v>
      </c>
      <c r="Q108" s="596">
        <v>2159.83</v>
      </c>
      <c r="R108" s="597">
        <v>43.21</v>
      </c>
      <c r="S108" s="556">
        <v>355575</v>
      </c>
      <c r="T108" s="181">
        <v>0</v>
      </c>
      <c r="U108" s="598">
        <v>29232934</v>
      </c>
      <c r="V108" s="599">
        <v>13534.83</v>
      </c>
      <c r="W108" s="563">
        <v>188553</v>
      </c>
      <c r="X108" s="564">
        <v>87.3</v>
      </c>
      <c r="Y108" s="565">
        <v>13447.53</v>
      </c>
      <c r="Z108" s="564">
        <v>0</v>
      </c>
      <c r="AA108" s="566">
        <v>0</v>
      </c>
      <c r="AB108" s="567">
        <v>29232934</v>
      </c>
      <c r="AC108" s="538">
        <v>13534.83</v>
      </c>
      <c r="AD108" s="600">
        <v>1.43089</v>
      </c>
      <c r="AE108" s="569">
        <v>0</v>
      </c>
      <c r="AF108" s="568">
        <v>1.43089</v>
      </c>
      <c r="AG108" s="570">
        <v>1.4166000000000001</v>
      </c>
      <c r="AH108" s="571">
        <v>1.4166000000000001</v>
      </c>
      <c r="AI108" s="572">
        <v>1</v>
      </c>
      <c r="AJ108" s="573">
        <v>1.4166000000000001</v>
      </c>
      <c r="AK108" s="573">
        <v>1.4166000000000001</v>
      </c>
      <c r="AL108" s="574">
        <v>0.98470000000000002</v>
      </c>
      <c r="AM108" s="601">
        <v>1.4386000000000001</v>
      </c>
      <c r="AN108" s="602">
        <v>1.4386000000000001</v>
      </c>
      <c r="AO108" s="603">
        <v>1.5589</v>
      </c>
      <c r="AP108" s="578">
        <v>0</v>
      </c>
      <c r="AQ108" s="578">
        <v>0</v>
      </c>
      <c r="AR108" s="579">
        <v>0</v>
      </c>
      <c r="AS108" s="305">
        <v>0</v>
      </c>
      <c r="AT108" s="557">
        <v>1</v>
      </c>
      <c r="AU108" s="557">
        <v>1</v>
      </c>
      <c r="AV108" s="580">
        <v>29232934</v>
      </c>
      <c r="AW108" s="581">
        <v>43.21</v>
      </c>
      <c r="AX108" s="580">
        <v>355575</v>
      </c>
      <c r="AY108" s="580">
        <v>28877359</v>
      </c>
      <c r="AZ108" s="229" t="s">
        <v>1231</v>
      </c>
      <c r="BA108" s="573">
        <v>1.4166000000000001</v>
      </c>
      <c r="BB108" s="305">
        <v>0</v>
      </c>
      <c r="BC108" s="582">
        <v>0</v>
      </c>
      <c r="BD108" s="583">
        <v>1.43089</v>
      </c>
      <c r="BE108" s="584">
        <v>2.86E-2</v>
      </c>
      <c r="BF108" s="585">
        <v>2.86E-2</v>
      </c>
      <c r="BG108" s="584">
        <v>2.86E-2</v>
      </c>
      <c r="BH108" s="604">
        <v>0</v>
      </c>
      <c r="BI108" s="605"/>
      <c r="BK108" s="547"/>
    </row>
    <row r="109" spans="1:63" s="2" customFormat="1" x14ac:dyDescent="0.2">
      <c r="A109" s="22" t="s">
        <v>170</v>
      </c>
      <c r="B109" s="37" t="s">
        <v>171</v>
      </c>
      <c r="C109" s="38" t="s">
        <v>170</v>
      </c>
      <c r="D109" s="24" t="s">
        <v>171</v>
      </c>
      <c r="E109" s="39" t="s">
        <v>172</v>
      </c>
      <c r="F109" s="40" t="s">
        <v>173</v>
      </c>
      <c r="G109" s="41">
        <v>8</v>
      </c>
      <c r="H109" s="525"/>
      <c r="I109" s="555">
        <v>5270917</v>
      </c>
      <c r="J109" s="555">
        <v>897427</v>
      </c>
      <c r="K109" s="555">
        <v>0</v>
      </c>
      <c r="L109" s="555">
        <v>0</v>
      </c>
      <c r="M109" s="595">
        <v>0</v>
      </c>
      <c r="N109" s="181">
        <v>5270917</v>
      </c>
      <c r="O109" s="556">
        <v>897427</v>
      </c>
      <c r="P109" s="556">
        <v>4373490</v>
      </c>
      <c r="Q109" s="596">
        <v>283.60000000000002</v>
      </c>
      <c r="R109" s="597">
        <v>0</v>
      </c>
      <c r="S109" s="556">
        <v>0</v>
      </c>
      <c r="T109" s="181">
        <v>0</v>
      </c>
      <c r="U109" s="598">
        <v>4373490</v>
      </c>
      <c r="V109" s="599">
        <v>15421.33</v>
      </c>
      <c r="W109" s="563">
        <v>0</v>
      </c>
      <c r="X109" s="564">
        <v>0</v>
      </c>
      <c r="Y109" s="565">
        <v>15421.33</v>
      </c>
      <c r="Z109" s="564">
        <v>0</v>
      </c>
      <c r="AA109" s="566">
        <v>0</v>
      </c>
      <c r="AB109" s="567">
        <v>4373490</v>
      </c>
      <c r="AC109" s="538">
        <v>15421.33</v>
      </c>
      <c r="AD109" s="600">
        <v>1.6303300000000001</v>
      </c>
      <c r="AE109" s="569">
        <v>0</v>
      </c>
      <c r="AF109" s="568">
        <v>1.6303300000000001</v>
      </c>
      <c r="AG109" s="570">
        <v>1.6140000000000001</v>
      </c>
      <c r="AH109" s="571">
        <v>1.6140000000000001</v>
      </c>
      <c r="AI109" s="572">
        <v>1</v>
      </c>
      <c r="AJ109" s="573">
        <v>1.6140000000000001</v>
      </c>
      <c r="AK109" s="573">
        <v>1.6140000000000001</v>
      </c>
      <c r="AL109" s="574">
        <v>0.95230000000000004</v>
      </c>
      <c r="AM109" s="601">
        <v>1.6948000000000001</v>
      </c>
      <c r="AN109" s="602">
        <v>1.6948000000000001</v>
      </c>
      <c r="AO109" s="603">
        <v>1.6119000000000001</v>
      </c>
      <c r="AP109" s="578">
        <v>0</v>
      </c>
      <c r="AQ109" s="578">
        <v>0</v>
      </c>
      <c r="AR109" s="579">
        <v>0</v>
      </c>
      <c r="AS109" s="305">
        <v>0</v>
      </c>
      <c r="AT109" s="557">
        <v>1</v>
      </c>
      <c r="AU109" s="557">
        <v>1</v>
      </c>
      <c r="AV109" s="580">
        <v>4373490</v>
      </c>
      <c r="AW109" s="581">
        <v>0</v>
      </c>
      <c r="AX109" s="580">
        <v>0</v>
      </c>
      <c r="AY109" s="580">
        <v>4373490</v>
      </c>
      <c r="AZ109" s="229" t="s">
        <v>1231</v>
      </c>
      <c r="BA109" s="573">
        <v>1.6140000000000001</v>
      </c>
      <c r="BB109" s="305">
        <v>0</v>
      </c>
      <c r="BC109" s="582">
        <v>0</v>
      </c>
      <c r="BD109" s="583">
        <v>1.6303300000000001</v>
      </c>
      <c r="BE109" s="584">
        <v>3.2599999999999997E-2</v>
      </c>
      <c r="BF109" s="585">
        <v>3.2599999999999997E-2</v>
      </c>
      <c r="BG109" s="584">
        <v>3.2599999999999997E-2</v>
      </c>
      <c r="BH109" s="604">
        <v>0</v>
      </c>
      <c r="BI109" s="605"/>
      <c r="BK109" s="547"/>
    </row>
    <row r="110" spans="1:63" s="2" customFormat="1" x14ac:dyDescent="0.2">
      <c r="A110" s="22" t="s">
        <v>174</v>
      </c>
      <c r="B110" s="37" t="s">
        <v>175</v>
      </c>
      <c r="C110" s="38" t="s">
        <v>174</v>
      </c>
      <c r="D110" s="24" t="s">
        <v>175</v>
      </c>
      <c r="E110" s="39" t="s">
        <v>176</v>
      </c>
      <c r="F110" s="40" t="s">
        <v>177</v>
      </c>
      <c r="G110" s="41">
        <v>8</v>
      </c>
      <c r="H110" s="525"/>
      <c r="I110" s="555">
        <v>676318</v>
      </c>
      <c r="J110" s="555">
        <v>119642</v>
      </c>
      <c r="K110" s="555">
        <v>0</v>
      </c>
      <c r="L110" s="555">
        <v>0</v>
      </c>
      <c r="M110" s="595">
        <v>0</v>
      </c>
      <c r="N110" s="181">
        <v>676318</v>
      </c>
      <c r="O110" s="556">
        <v>119642</v>
      </c>
      <c r="P110" s="556">
        <v>556676</v>
      </c>
      <c r="Q110" s="596">
        <v>50.3</v>
      </c>
      <c r="R110" s="597">
        <v>0</v>
      </c>
      <c r="S110" s="556">
        <v>0</v>
      </c>
      <c r="T110" s="181">
        <v>0</v>
      </c>
      <c r="U110" s="598">
        <v>556676</v>
      </c>
      <c r="V110" s="599">
        <v>11067.12</v>
      </c>
      <c r="W110" s="563">
        <v>20834</v>
      </c>
      <c r="X110" s="564">
        <v>414.19</v>
      </c>
      <c r="Y110" s="565">
        <v>10652.93</v>
      </c>
      <c r="Z110" s="564" t="s">
        <v>1238</v>
      </c>
      <c r="AA110" s="566" t="s">
        <v>1238</v>
      </c>
      <c r="AB110" s="567">
        <v>556676</v>
      </c>
      <c r="AC110" s="538">
        <v>11067.12</v>
      </c>
      <c r="AD110" s="600">
        <v>1.17001</v>
      </c>
      <c r="AE110" s="569">
        <v>0</v>
      </c>
      <c r="AF110" s="568">
        <v>1.17001</v>
      </c>
      <c r="AG110" s="570">
        <v>1.1583000000000001</v>
      </c>
      <c r="AH110" s="571">
        <v>1.1583000000000001</v>
      </c>
      <c r="AI110" s="572">
        <v>1</v>
      </c>
      <c r="AJ110" s="573">
        <v>1.1583000000000001</v>
      </c>
      <c r="AK110" s="573">
        <v>1.1583000000000001</v>
      </c>
      <c r="AL110" s="574">
        <v>1.0615999999999999</v>
      </c>
      <c r="AM110" s="601">
        <v>1.0911</v>
      </c>
      <c r="AN110" s="602">
        <v>1.0911</v>
      </c>
      <c r="AO110" s="603">
        <v>1.4459</v>
      </c>
      <c r="AP110" s="578">
        <v>0</v>
      </c>
      <c r="AQ110" s="578">
        <v>0</v>
      </c>
      <c r="AR110" s="579">
        <v>0</v>
      </c>
      <c r="AS110" s="305">
        <v>0</v>
      </c>
      <c r="AT110" s="557">
        <v>1</v>
      </c>
      <c r="AU110" s="557">
        <v>1</v>
      </c>
      <c r="AV110" s="580">
        <v>556676</v>
      </c>
      <c r="AW110" s="581">
        <v>0</v>
      </c>
      <c r="AX110" s="580">
        <v>0</v>
      </c>
      <c r="AY110" s="580">
        <v>556676</v>
      </c>
      <c r="AZ110" s="229" t="s">
        <v>1231</v>
      </c>
      <c r="BA110" s="573">
        <v>1.1583000000000001</v>
      </c>
      <c r="BB110" s="305">
        <v>0</v>
      </c>
      <c r="BC110" s="582">
        <v>0</v>
      </c>
      <c r="BD110" s="583">
        <v>1.17001</v>
      </c>
      <c r="BE110" s="584">
        <v>2.3400000000000001E-2</v>
      </c>
      <c r="BF110" s="585">
        <v>2.3400000000000001E-2</v>
      </c>
      <c r="BG110" s="584">
        <v>2.3400000000000001E-2</v>
      </c>
      <c r="BH110" s="604">
        <v>0</v>
      </c>
      <c r="BI110" s="605"/>
      <c r="BK110" s="547"/>
    </row>
    <row r="111" spans="1:63" s="2" customFormat="1" x14ac:dyDescent="0.2">
      <c r="A111" s="22" t="s">
        <v>178</v>
      </c>
      <c r="B111" s="37" t="s">
        <v>179</v>
      </c>
      <c r="C111" s="38" t="s">
        <v>178</v>
      </c>
      <c r="D111" s="24" t="s">
        <v>179</v>
      </c>
      <c r="E111" s="39" t="s">
        <v>180</v>
      </c>
      <c r="F111" s="40" t="s">
        <v>173</v>
      </c>
      <c r="G111" s="41">
        <v>8</v>
      </c>
      <c r="H111" s="525"/>
      <c r="I111" s="555">
        <v>12197000</v>
      </c>
      <c r="J111" s="555">
        <v>2032693</v>
      </c>
      <c r="K111" s="555">
        <v>0</v>
      </c>
      <c r="L111" s="555">
        <v>0</v>
      </c>
      <c r="M111" s="595">
        <v>0</v>
      </c>
      <c r="N111" s="181">
        <v>12197000</v>
      </c>
      <c r="O111" s="556">
        <v>2032693</v>
      </c>
      <c r="P111" s="556">
        <v>10164307</v>
      </c>
      <c r="Q111" s="596">
        <v>731.36</v>
      </c>
      <c r="R111" s="597">
        <v>0</v>
      </c>
      <c r="S111" s="556">
        <v>0</v>
      </c>
      <c r="T111" s="181">
        <v>0</v>
      </c>
      <c r="U111" s="598">
        <v>10164307</v>
      </c>
      <c r="V111" s="599">
        <v>13897.82</v>
      </c>
      <c r="W111" s="563">
        <v>0</v>
      </c>
      <c r="X111" s="564">
        <v>0</v>
      </c>
      <c r="Y111" s="565">
        <v>13897.82</v>
      </c>
      <c r="Z111" s="564">
        <v>0</v>
      </c>
      <c r="AA111" s="566">
        <v>0</v>
      </c>
      <c r="AB111" s="567">
        <v>10164307</v>
      </c>
      <c r="AC111" s="538">
        <v>13897.82</v>
      </c>
      <c r="AD111" s="600">
        <v>1.4692700000000001</v>
      </c>
      <c r="AE111" s="569">
        <v>0</v>
      </c>
      <c r="AF111" s="568">
        <v>1.4692700000000001</v>
      </c>
      <c r="AG111" s="570">
        <v>1.4545999999999999</v>
      </c>
      <c r="AH111" s="571">
        <v>1.4545999999999999</v>
      </c>
      <c r="AI111" s="572">
        <v>1</v>
      </c>
      <c r="AJ111" s="573">
        <v>1.4545999999999999</v>
      </c>
      <c r="AK111" s="573">
        <v>1.4545999999999999</v>
      </c>
      <c r="AL111" s="574">
        <v>1.024</v>
      </c>
      <c r="AM111" s="601">
        <v>1.4205000000000001</v>
      </c>
      <c r="AN111" s="602">
        <v>1.4205000000000001</v>
      </c>
      <c r="AO111" s="603">
        <v>1.4990000000000001</v>
      </c>
      <c r="AP111" s="578">
        <v>0</v>
      </c>
      <c r="AQ111" s="578">
        <v>0</v>
      </c>
      <c r="AR111" s="579">
        <v>0</v>
      </c>
      <c r="AS111" s="305">
        <v>0</v>
      </c>
      <c r="AT111" s="557">
        <v>1</v>
      </c>
      <c r="AU111" s="557">
        <v>1</v>
      </c>
      <c r="AV111" s="580">
        <v>10164307</v>
      </c>
      <c r="AW111" s="581">
        <v>0</v>
      </c>
      <c r="AX111" s="580">
        <v>0</v>
      </c>
      <c r="AY111" s="580">
        <v>10164307</v>
      </c>
      <c r="AZ111" s="229" t="s">
        <v>1231</v>
      </c>
      <c r="BA111" s="573">
        <v>1.4545999999999999</v>
      </c>
      <c r="BB111" s="305">
        <v>0</v>
      </c>
      <c r="BC111" s="582">
        <v>0</v>
      </c>
      <c r="BD111" s="583">
        <v>1.4692700000000001</v>
      </c>
      <c r="BE111" s="584">
        <v>2.9399999999999999E-2</v>
      </c>
      <c r="BF111" s="585">
        <v>2.9399999999999999E-2</v>
      </c>
      <c r="BG111" s="584">
        <v>2.9399999999999999E-2</v>
      </c>
      <c r="BH111" s="604">
        <v>0</v>
      </c>
      <c r="BI111" s="605"/>
      <c r="BK111" s="547"/>
    </row>
    <row r="112" spans="1:63" s="2" customFormat="1" x14ac:dyDescent="0.2">
      <c r="A112" s="22" t="s">
        <v>181</v>
      </c>
      <c r="B112" s="37" t="s">
        <v>182</v>
      </c>
      <c r="C112" s="38" t="s">
        <v>181</v>
      </c>
      <c r="D112" s="24" t="s">
        <v>182</v>
      </c>
      <c r="E112" s="39" t="s">
        <v>183</v>
      </c>
      <c r="F112" s="40" t="s">
        <v>173</v>
      </c>
      <c r="G112" s="41">
        <v>8</v>
      </c>
      <c r="H112" s="525"/>
      <c r="I112" s="555">
        <v>1509867</v>
      </c>
      <c r="J112" s="555">
        <v>306596</v>
      </c>
      <c r="K112" s="555">
        <v>0</v>
      </c>
      <c r="L112" s="555">
        <v>0</v>
      </c>
      <c r="M112" s="595">
        <v>0</v>
      </c>
      <c r="N112" s="181">
        <v>1509867</v>
      </c>
      <c r="O112" s="556">
        <v>306596</v>
      </c>
      <c r="P112" s="556">
        <v>1203271</v>
      </c>
      <c r="Q112" s="596">
        <v>77.569999999999993</v>
      </c>
      <c r="R112" s="597">
        <v>0.06</v>
      </c>
      <c r="S112" s="556">
        <v>494</v>
      </c>
      <c r="T112" s="181">
        <v>0</v>
      </c>
      <c r="U112" s="598">
        <v>1203271</v>
      </c>
      <c r="V112" s="599">
        <v>15512.07</v>
      </c>
      <c r="W112" s="563">
        <v>11799</v>
      </c>
      <c r="X112" s="564">
        <v>152.11000000000001</v>
      </c>
      <c r="Y112" s="565">
        <v>15359.96</v>
      </c>
      <c r="Z112" s="564">
        <v>0</v>
      </c>
      <c r="AA112" s="566">
        <v>0</v>
      </c>
      <c r="AB112" s="567">
        <v>1203271</v>
      </c>
      <c r="AC112" s="538">
        <v>15512.07</v>
      </c>
      <c r="AD112" s="600">
        <v>1.6399300000000001</v>
      </c>
      <c r="AE112" s="569">
        <v>0</v>
      </c>
      <c r="AF112" s="568">
        <v>1.6399300000000001</v>
      </c>
      <c r="AG112" s="570">
        <v>1.6234999999999999</v>
      </c>
      <c r="AH112" s="571">
        <v>1.6234999999999999</v>
      </c>
      <c r="AI112" s="572">
        <v>1</v>
      </c>
      <c r="AJ112" s="573">
        <v>1.6234999999999999</v>
      </c>
      <c r="AK112" s="573">
        <v>1.6234999999999999</v>
      </c>
      <c r="AL112" s="574">
        <v>1.1026</v>
      </c>
      <c r="AM112" s="601">
        <v>1.4723999999999999</v>
      </c>
      <c r="AN112" s="602">
        <v>1.4723999999999999</v>
      </c>
      <c r="AO112" s="603">
        <v>1.3922000000000001</v>
      </c>
      <c r="AP112" s="578">
        <v>0</v>
      </c>
      <c r="AQ112" s="578">
        <v>0</v>
      </c>
      <c r="AR112" s="579">
        <v>0</v>
      </c>
      <c r="AS112" s="305">
        <v>0</v>
      </c>
      <c r="AT112" s="557">
        <v>1</v>
      </c>
      <c r="AU112" s="557">
        <v>1</v>
      </c>
      <c r="AV112" s="580">
        <v>1203271</v>
      </c>
      <c r="AW112" s="581">
        <v>0.06</v>
      </c>
      <c r="AX112" s="580">
        <v>494</v>
      </c>
      <c r="AY112" s="580">
        <v>1202777</v>
      </c>
      <c r="AZ112" s="229" t="s">
        <v>1231</v>
      </c>
      <c r="BA112" s="573">
        <v>1.6234999999999999</v>
      </c>
      <c r="BB112" s="305">
        <v>0</v>
      </c>
      <c r="BC112" s="582">
        <v>0</v>
      </c>
      <c r="BD112" s="583">
        <v>1.6399300000000001</v>
      </c>
      <c r="BE112" s="584">
        <v>3.2800000000000003E-2</v>
      </c>
      <c r="BF112" s="585">
        <v>3.2800000000000003E-2</v>
      </c>
      <c r="BG112" s="584">
        <v>3.2800000000000003E-2</v>
      </c>
      <c r="BH112" s="604">
        <v>0</v>
      </c>
      <c r="BI112" s="605"/>
      <c r="BK112" s="547"/>
    </row>
    <row r="113" spans="1:63" s="2" customFormat="1" x14ac:dyDescent="0.2">
      <c r="A113" s="22" t="s">
        <v>184</v>
      </c>
      <c r="B113" s="37" t="s">
        <v>185</v>
      </c>
      <c r="C113" s="58" t="s">
        <v>184</v>
      </c>
      <c r="D113" s="24" t="s">
        <v>185</v>
      </c>
      <c r="E113" s="59" t="s">
        <v>186</v>
      </c>
      <c r="F113" s="40" t="s">
        <v>173</v>
      </c>
      <c r="G113" s="41">
        <v>8</v>
      </c>
      <c r="H113" s="525">
        <v>2</v>
      </c>
      <c r="I113" s="555">
        <v>0</v>
      </c>
      <c r="J113" s="555">
        <v>0</v>
      </c>
      <c r="K113" s="555">
        <v>0</v>
      </c>
      <c r="L113" s="555">
        <v>0</v>
      </c>
      <c r="M113" s="595">
        <v>0</v>
      </c>
      <c r="N113" s="181">
        <v>0</v>
      </c>
      <c r="O113" s="556">
        <v>0</v>
      </c>
      <c r="P113" s="556">
        <v>0</v>
      </c>
      <c r="Q113" s="596">
        <v>0</v>
      </c>
      <c r="R113" s="597">
        <v>0</v>
      </c>
      <c r="S113" s="556">
        <v>0</v>
      </c>
      <c r="T113" s="181">
        <v>0</v>
      </c>
      <c r="U113" s="598">
        <v>0</v>
      </c>
      <c r="V113" s="599">
        <v>0</v>
      </c>
      <c r="W113" s="563">
        <v>0</v>
      </c>
      <c r="X113" s="564">
        <v>0</v>
      </c>
      <c r="Y113" s="565">
        <v>0</v>
      </c>
      <c r="Z113" s="564">
        <v>0</v>
      </c>
      <c r="AA113" s="566">
        <v>0</v>
      </c>
      <c r="AB113" s="567">
        <v>0</v>
      </c>
      <c r="AC113" s="538">
        <v>0</v>
      </c>
      <c r="AD113" s="600">
        <v>0</v>
      </c>
      <c r="AE113" s="569">
        <v>0</v>
      </c>
      <c r="AF113" s="568">
        <v>0</v>
      </c>
      <c r="AG113" s="570">
        <v>0</v>
      </c>
      <c r="AH113" s="571">
        <v>0</v>
      </c>
      <c r="AI113" s="572">
        <v>0</v>
      </c>
      <c r="AJ113" s="573">
        <v>0</v>
      </c>
      <c r="AK113" s="573">
        <v>1.6883999999999999</v>
      </c>
      <c r="AL113" s="574">
        <v>1.0493000000000001</v>
      </c>
      <c r="AM113" s="601">
        <v>0</v>
      </c>
      <c r="AN113" s="602">
        <v>1.6091</v>
      </c>
      <c r="AO113" s="603">
        <v>1.4629000000000001</v>
      </c>
      <c r="AP113" s="578">
        <v>0</v>
      </c>
      <c r="AQ113" s="578">
        <v>0</v>
      </c>
      <c r="AR113" s="579">
        <v>0</v>
      </c>
      <c r="AS113" s="305">
        <v>0</v>
      </c>
      <c r="AT113" s="557">
        <v>1</v>
      </c>
      <c r="AU113" s="557">
        <v>1</v>
      </c>
      <c r="AV113" s="580">
        <v>0</v>
      </c>
      <c r="AW113" s="581">
        <v>0</v>
      </c>
      <c r="AX113" s="580">
        <v>0</v>
      </c>
      <c r="AY113" s="580">
        <v>0</v>
      </c>
      <c r="AZ113" s="229" t="s">
        <v>1231</v>
      </c>
      <c r="BA113" s="573">
        <v>0</v>
      </c>
      <c r="BB113" s="305">
        <v>0</v>
      </c>
      <c r="BC113" s="582">
        <v>0</v>
      </c>
      <c r="BD113" s="583">
        <v>0</v>
      </c>
      <c r="BE113" s="584">
        <v>0</v>
      </c>
      <c r="BF113" s="585">
        <v>0</v>
      </c>
      <c r="BG113" s="584">
        <v>3.4099999999999998E-2</v>
      </c>
      <c r="BH113" s="604">
        <v>1</v>
      </c>
      <c r="BI113" s="605" t="e">
        <v>#N/A</v>
      </c>
      <c r="BK113" s="547"/>
    </row>
    <row r="114" spans="1:63" s="2" customFormat="1" x14ac:dyDescent="0.2">
      <c r="A114" s="22" t="s">
        <v>187</v>
      </c>
      <c r="B114" s="37" t="s">
        <v>188</v>
      </c>
      <c r="C114" s="38" t="s">
        <v>187</v>
      </c>
      <c r="D114" s="24" t="s">
        <v>188</v>
      </c>
      <c r="E114" s="39" t="s">
        <v>189</v>
      </c>
      <c r="F114" s="40" t="s">
        <v>173</v>
      </c>
      <c r="G114" s="41">
        <v>8</v>
      </c>
      <c r="H114" s="525"/>
      <c r="I114" s="555">
        <v>2727594</v>
      </c>
      <c r="J114" s="555">
        <v>492094</v>
      </c>
      <c r="K114" s="555">
        <v>0</v>
      </c>
      <c r="L114" s="555">
        <v>0</v>
      </c>
      <c r="M114" s="595">
        <v>0</v>
      </c>
      <c r="N114" s="181">
        <v>2727594</v>
      </c>
      <c r="O114" s="556">
        <v>492094</v>
      </c>
      <c r="P114" s="556">
        <v>2235500</v>
      </c>
      <c r="Q114" s="596">
        <v>161.78</v>
      </c>
      <c r="R114" s="597">
        <v>0.17</v>
      </c>
      <c r="S114" s="556">
        <v>1399</v>
      </c>
      <c r="T114" s="181">
        <v>0</v>
      </c>
      <c r="U114" s="598">
        <v>2235500</v>
      </c>
      <c r="V114" s="599">
        <v>13818.15</v>
      </c>
      <c r="W114" s="563">
        <v>22695</v>
      </c>
      <c r="X114" s="564">
        <v>140.28</v>
      </c>
      <c r="Y114" s="565">
        <v>13677.869999999999</v>
      </c>
      <c r="Z114" s="564">
        <v>0</v>
      </c>
      <c r="AA114" s="566">
        <v>0</v>
      </c>
      <c r="AB114" s="567">
        <v>2235500</v>
      </c>
      <c r="AC114" s="538">
        <v>13818.15</v>
      </c>
      <c r="AD114" s="600">
        <v>1.46085</v>
      </c>
      <c r="AE114" s="569">
        <v>0</v>
      </c>
      <c r="AF114" s="568">
        <v>1.46085</v>
      </c>
      <c r="AG114" s="570">
        <v>1.4461999999999999</v>
      </c>
      <c r="AH114" s="571">
        <v>1.4461999999999999</v>
      </c>
      <c r="AI114" s="572">
        <v>1</v>
      </c>
      <c r="AJ114" s="573">
        <v>1.4461999999999999</v>
      </c>
      <c r="AK114" s="573">
        <v>1.4461999999999999</v>
      </c>
      <c r="AL114" s="574">
        <v>1.125</v>
      </c>
      <c r="AM114" s="601">
        <v>1.2855000000000001</v>
      </c>
      <c r="AN114" s="602">
        <v>1.2855000000000001</v>
      </c>
      <c r="AO114" s="603">
        <v>1.3644000000000001</v>
      </c>
      <c r="AP114" s="578">
        <v>0</v>
      </c>
      <c r="AQ114" s="578">
        <v>0</v>
      </c>
      <c r="AR114" s="579">
        <v>0</v>
      </c>
      <c r="AS114" s="305">
        <v>0</v>
      </c>
      <c r="AT114" s="557">
        <v>1</v>
      </c>
      <c r="AU114" s="557">
        <v>1</v>
      </c>
      <c r="AV114" s="580">
        <v>2235500</v>
      </c>
      <c r="AW114" s="581">
        <v>0.17</v>
      </c>
      <c r="AX114" s="580">
        <v>1399</v>
      </c>
      <c r="AY114" s="580">
        <v>2234101</v>
      </c>
      <c r="AZ114" s="229" t="s">
        <v>1231</v>
      </c>
      <c r="BA114" s="573">
        <v>1.4461999999999999</v>
      </c>
      <c r="BB114" s="305">
        <v>0</v>
      </c>
      <c r="BC114" s="582">
        <v>0</v>
      </c>
      <c r="BD114" s="583">
        <v>1.46085</v>
      </c>
      <c r="BE114" s="584">
        <v>2.92E-2</v>
      </c>
      <c r="BF114" s="585">
        <v>2.92E-2</v>
      </c>
      <c r="BG114" s="584">
        <v>2.92E-2</v>
      </c>
      <c r="BH114" s="604">
        <v>0</v>
      </c>
      <c r="BI114" s="605"/>
      <c r="BK114" s="547"/>
    </row>
    <row r="115" spans="1:63" s="2" customFormat="1" x14ac:dyDescent="0.2">
      <c r="A115" s="22" t="s">
        <v>190</v>
      </c>
      <c r="B115" s="37" t="s">
        <v>191</v>
      </c>
      <c r="C115" s="58" t="s">
        <v>190</v>
      </c>
      <c r="D115" s="24" t="s">
        <v>191</v>
      </c>
      <c r="E115" s="59" t="s">
        <v>192</v>
      </c>
      <c r="F115" s="40" t="s">
        <v>173</v>
      </c>
      <c r="G115" s="41">
        <v>8</v>
      </c>
      <c r="H115" s="525">
        <v>2</v>
      </c>
      <c r="I115" s="555">
        <v>0</v>
      </c>
      <c r="J115" s="555">
        <v>0</v>
      </c>
      <c r="K115" s="555">
        <v>0</v>
      </c>
      <c r="L115" s="555">
        <v>0</v>
      </c>
      <c r="M115" s="595">
        <v>0</v>
      </c>
      <c r="N115" s="181">
        <v>0</v>
      </c>
      <c r="O115" s="556">
        <v>0</v>
      </c>
      <c r="P115" s="556">
        <v>0</v>
      </c>
      <c r="Q115" s="596">
        <v>0</v>
      </c>
      <c r="R115" s="597">
        <v>0</v>
      </c>
      <c r="S115" s="556">
        <v>0</v>
      </c>
      <c r="T115" s="181">
        <v>0</v>
      </c>
      <c r="U115" s="598">
        <v>0</v>
      </c>
      <c r="V115" s="599">
        <v>0</v>
      </c>
      <c r="W115" s="563">
        <v>0</v>
      </c>
      <c r="X115" s="564">
        <v>0</v>
      </c>
      <c r="Y115" s="565">
        <v>0</v>
      </c>
      <c r="Z115" s="564">
        <v>0</v>
      </c>
      <c r="AA115" s="566">
        <v>0</v>
      </c>
      <c r="AB115" s="567">
        <v>0</v>
      </c>
      <c r="AC115" s="538">
        <v>0</v>
      </c>
      <c r="AD115" s="600">
        <v>0</v>
      </c>
      <c r="AE115" s="569">
        <v>0</v>
      </c>
      <c r="AF115" s="568">
        <v>0</v>
      </c>
      <c r="AG115" s="570">
        <v>0</v>
      </c>
      <c r="AH115" s="571">
        <v>0</v>
      </c>
      <c r="AI115" s="572">
        <v>0</v>
      </c>
      <c r="AJ115" s="573">
        <v>0</v>
      </c>
      <c r="AK115" s="573">
        <v>1.6883999999999999</v>
      </c>
      <c r="AL115" s="574">
        <v>1.0986</v>
      </c>
      <c r="AM115" s="601">
        <v>0</v>
      </c>
      <c r="AN115" s="602">
        <v>1.5368999999999999</v>
      </c>
      <c r="AO115" s="603">
        <v>1.3972</v>
      </c>
      <c r="AP115" s="578">
        <v>0</v>
      </c>
      <c r="AQ115" s="578">
        <v>0</v>
      </c>
      <c r="AR115" s="579">
        <v>0</v>
      </c>
      <c r="AS115" s="305">
        <v>0</v>
      </c>
      <c r="AT115" s="557">
        <v>1</v>
      </c>
      <c r="AU115" s="557">
        <v>1</v>
      </c>
      <c r="AV115" s="580">
        <v>0</v>
      </c>
      <c r="AW115" s="581">
        <v>0</v>
      </c>
      <c r="AX115" s="580">
        <v>0</v>
      </c>
      <c r="AY115" s="580">
        <v>0</v>
      </c>
      <c r="AZ115" s="229" t="s">
        <v>1231</v>
      </c>
      <c r="BA115" s="573">
        <v>0</v>
      </c>
      <c r="BB115" s="305">
        <v>0</v>
      </c>
      <c r="BC115" s="582">
        <v>0</v>
      </c>
      <c r="BD115" s="583">
        <v>0</v>
      </c>
      <c r="BE115" s="584">
        <v>0</v>
      </c>
      <c r="BF115" s="585">
        <v>0</v>
      </c>
      <c r="BG115" s="584">
        <v>3.4099999999999998E-2</v>
      </c>
      <c r="BH115" s="604">
        <v>1</v>
      </c>
      <c r="BI115" s="605"/>
      <c r="BK115" s="547"/>
    </row>
    <row r="116" spans="1:63" s="2" customFormat="1" x14ac:dyDescent="0.2">
      <c r="A116" s="311" t="s">
        <v>184</v>
      </c>
      <c r="B116" s="606" t="s">
        <v>185</v>
      </c>
      <c r="C116" s="607" t="s">
        <v>193</v>
      </c>
      <c r="D116" s="608" t="s">
        <v>1048</v>
      </c>
      <c r="E116" s="185" t="s">
        <v>1049</v>
      </c>
      <c r="F116" s="609" t="s">
        <v>173</v>
      </c>
      <c r="G116" s="187">
        <v>8</v>
      </c>
      <c r="H116" s="610"/>
      <c r="I116" s="611">
        <v>0</v>
      </c>
      <c r="J116" s="611">
        <v>0</v>
      </c>
      <c r="K116" s="611">
        <v>0</v>
      </c>
      <c r="L116" s="611">
        <v>0</v>
      </c>
      <c r="M116" s="612">
        <v>0</v>
      </c>
      <c r="N116" s="186">
        <v>0</v>
      </c>
      <c r="O116" s="613">
        <v>0</v>
      </c>
      <c r="P116" s="613">
        <v>0</v>
      </c>
      <c r="Q116" s="614">
        <v>0</v>
      </c>
      <c r="R116" s="615">
        <v>0</v>
      </c>
      <c r="S116" s="613">
        <v>0</v>
      </c>
      <c r="T116" s="186">
        <v>0</v>
      </c>
      <c r="U116" s="616">
        <v>0</v>
      </c>
      <c r="V116" s="617">
        <v>0</v>
      </c>
      <c r="W116" s="563">
        <v>0</v>
      </c>
      <c r="X116" s="564">
        <v>0</v>
      </c>
      <c r="Y116" s="565">
        <v>0</v>
      </c>
      <c r="Z116" s="564">
        <v>0</v>
      </c>
      <c r="AA116" s="566">
        <v>0</v>
      </c>
      <c r="AB116" s="567">
        <v>0</v>
      </c>
      <c r="AC116" s="618">
        <v>0</v>
      </c>
      <c r="AD116" s="619">
        <v>0</v>
      </c>
      <c r="AE116" s="569">
        <v>0</v>
      </c>
      <c r="AF116" s="568">
        <v>0</v>
      </c>
      <c r="AG116" s="570">
        <v>0</v>
      </c>
      <c r="AH116" s="571">
        <v>0</v>
      </c>
      <c r="AI116" s="620">
        <v>1</v>
      </c>
      <c r="AJ116" s="621">
        <v>1.6883999999999999</v>
      </c>
      <c r="AK116" s="621">
        <v>0</v>
      </c>
      <c r="AL116" s="574">
        <v>0</v>
      </c>
      <c r="AM116" s="601">
        <v>1.6091</v>
      </c>
      <c r="AN116" s="602">
        <v>0</v>
      </c>
      <c r="AO116" s="603">
        <v>0</v>
      </c>
      <c r="AP116" s="578">
        <v>0</v>
      </c>
      <c r="AQ116" s="578" t="s">
        <v>1377</v>
      </c>
      <c r="AR116" s="579">
        <v>0</v>
      </c>
      <c r="AS116" s="305">
        <v>0</v>
      </c>
      <c r="AT116" s="557">
        <v>0</v>
      </c>
      <c r="AU116" s="557">
        <v>0</v>
      </c>
      <c r="AV116" s="580">
        <v>0</v>
      </c>
      <c r="AW116" s="581">
        <v>0</v>
      </c>
      <c r="AX116" s="580">
        <v>0</v>
      </c>
      <c r="AY116" s="580">
        <v>0</v>
      </c>
      <c r="AZ116" s="229" t="s">
        <v>1231</v>
      </c>
      <c r="BA116" s="573">
        <v>0</v>
      </c>
      <c r="BB116" s="305">
        <v>0</v>
      </c>
      <c r="BC116" s="582">
        <v>0</v>
      </c>
      <c r="BD116" s="583">
        <v>0</v>
      </c>
      <c r="BE116" s="584">
        <v>0</v>
      </c>
      <c r="BF116" s="585">
        <v>3.4099999999999998E-2</v>
      </c>
      <c r="BG116" s="584">
        <v>0</v>
      </c>
      <c r="BH116" s="604">
        <v>0</v>
      </c>
      <c r="BI116" s="605"/>
      <c r="BK116" s="547"/>
    </row>
    <row r="117" spans="1:63" s="2" customFormat="1" x14ac:dyDescent="0.2">
      <c r="A117" s="311" t="s">
        <v>190</v>
      </c>
      <c r="B117" s="606" t="s">
        <v>191</v>
      </c>
      <c r="C117" s="607" t="s">
        <v>193</v>
      </c>
      <c r="D117" s="608" t="s">
        <v>1048</v>
      </c>
      <c r="E117" s="185" t="s">
        <v>1050</v>
      </c>
      <c r="F117" s="609" t="s">
        <v>173</v>
      </c>
      <c r="G117" s="187">
        <v>8</v>
      </c>
      <c r="H117" s="610"/>
      <c r="I117" s="611">
        <v>0</v>
      </c>
      <c r="J117" s="611">
        <v>0</v>
      </c>
      <c r="K117" s="611">
        <v>0</v>
      </c>
      <c r="L117" s="611">
        <v>0</v>
      </c>
      <c r="M117" s="612">
        <v>0</v>
      </c>
      <c r="N117" s="186">
        <v>0</v>
      </c>
      <c r="O117" s="613">
        <v>0</v>
      </c>
      <c r="P117" s="613">
        <v>0</v>
      </c>
      <c r="Q117" s="614">
        <v>0</v>
      </c>
      <c r="R117" s="615">
        <v>0</v>
      </c>
      <c r="S117" s="613">
        <v>0</v>
      </c>
      <c r="T117" s="186">
        <v>0</v>
      </c>
      <c r="U117" s="616">
        <v>0</v>
      </c>
      <c r="V117" s="617">
        <v>0</v>
      </c>
      <c r="W117" s="563">
        <v>0</v>
      </c>
      <c r="X117" s="564">
        <v>0</v>
      </c>
      <c r="Y117" s="565">
        <v>0</v>
      </c>
      <c r="Z117" s="564">
        <v>0</v>
      </c>
      <c r="AA117" s="566">
        <v>0</v>
      </c>
      <c r="AB117" s="567">
        <v>0</v>
      </c>
      <c r="AC117" s="618">
        <v>0</v>
      </c>
      <c r="AD117" s="619">
        <v>0</v>
      </c>
      <c r="AE117" s="569">
        <v>0</v>
      </c>
      <c r="AF117" s="568">
        <v>0</v>
      </c>
      <c r="AG117" s="570">
        <v>0</v>
      </c>
      <c r="AH117" s="571">
        <v>0</v>
      </c>
      <c r="AI117" s="620">
        <v>1</v>
      </c>
      <c r="AJ117" s="621">
        <v>1.6883999999999999</v>
      </c>
      <c r="AK117" s="621">
        <v>0</v>
      </c>
      <c r="AL117" s="574">
        <v>0</v>
      </c>
      <c r="AM117" s="601">
        <v>1.5368999999999999</v>
      </c>
      <c r="AN117" s="602">
        <v>0</v>
      </c>
      <c r="AO117" s="603">
        <v>0</v>
      </c>
      <c r="AP117" s="578">
        <v>0</v>
      </c>
      <c r="AQ117" s="578" t="s">
        <v>1377</v>
      </c>
      <c r="AR117" s="579">
        <v>0</v>
      </c>
      <c r="AS117" s="305">
        <v>0</v>
      </c>
      <c r="AT117" s="557">
        <v>0</v>
      </c>
      <c r="AU117" s="557">
        <v>0</v>
      </c>
      <c r="AV117" s="580">
        <v>0</v>
      </c>
      <c r="AW117" s="581">
        <v>0</v>
      </c>
      <c r="AX117" s="580">
        <v>0</v>
      </c>
      <c r="AY117" s="580">
        <v>0</v>
      </c>
      <c r="AZ117" s="229" t="s">
        <v>1231</v>
      </c>
      <c r="BA117" s="573">
        <v>0</v>
      </c>
      <c r="BB117" s="305">
        <v>0</v>
      </c>
      <c r="BC117" s="582">
        <v>0</v>
      </c>
      <c r="BD117" s="583">
        <v>0</v>
      </c>
      <c r="BE117" s="584">
        <v>0</v>
      </c>
      <c r="BF117" s="585">
        <v>3.4099999999999998E-2</v>
      </c>
      <c r="BG117" s="584">
        <v>0</v>
      </c>
      <c r="BH117" s="604">
        <v>0</v>
      </c>
      <c r="BI117" s="605"/>
      <c r="BK117" s="547"/>
    </row>
    <row r="118" spans="1:63" s="2" customFormat="1" x14ac:dyDescent="0.2">
      <c r="A118" s="63" t="s">
        <v>193</v>
      </c>
      <c r="B118" s="64" t="s">
        <v>194</v>
      </c>
      <c r="C118" s="65" t="s">
        <v>193</v>
      </c>
      <c r="D118" s="66" t="s">
        <v>194</v>
      </c>
      <c r="E118" s="67" t="s">
        <v>195</v>
      </c>
      <c r="F118" s="68" t="s">
        <v>173</v>
      </c>
      <c r="G118" s="69">
        <v>8</v>
      </c>
      <c r="H118" s="610"/>
      <c r="I118" s="647">
        <v>3911255</v>
      </c>
      <c r="J118" s="647">
        <v>637656</v>
      </c>
      <c r="K118" s="647">
        <v>0</v>
      </c>
      <c r="L118" s="647">
        <v>0</v>
      </c>
      <c r="M118" s="194">
        <v>0</v>
      </c>
      <c r="N118" s="648">
        <v>3911255</v>
      </c>
      <c r="O118" s="649">
        <v>637656</v>
      </c>
      <c r="P118" s="649">
        <v>3273599</v>
      </c>
      <c r="Q118" s="650">
        <v>202.93</v>
      </c>
      <c r="R118" s="651">
        <v>0</v>
      </c>
      <c r="S118" s="649">
        <v>0</v>
      </c>
      <c r="T118" s="648">
        <v>0</v>
      </c>
      <c r="U118" s="652">
        <v>3273599</v>
      </c>
      <c r="V118" s="653">
        <v>16131.67</v>
      </c>
      <c r="W118" s="563">
        <v>113959</v>
      </c>
      <c r="X118" s="564">
        <v>561.57000000000005</v>
      </c>
      <c r="Y118" s="565">
        <v>15570.1</v>
      </c>
      <c r="Z118" s="564">
        <v>0</v>
      </c>
      <c r="AA118" s="566">
        <v>0</v>
      </c>
      <c r="AB118" s="567">
        <v>3273599</v>
      </c>
      <c r="AC118" s="654">
        <v>16131.67</v>
      </c>
      <c r="AD118" s="655">
        <v>1.70543</v>
      </c>
      <c r="AE118" s="569">
        <v>0</v>
      </c>
      <c r="AF118" s="656">
        <v>1.70543</v>
      </c>
      <c r="AG118" s="657">
        <v>1.6883999999999999</v>
      </c>
      <c r="AH118" s="571">
        <v>1.6883999999999999</v>
      </c>
      <c r="AI118" s="658">
        <v>0</v>
      </c>
      <c r="AJ118" s="659">
        <v>0</v>
      </c>
      <c r="AK118" s="659">
        <v>0</v>
      </c>
      <c r="AL118" s="574">
        <v>0</v>
      </c>
      <c r="AM118" s="601">
        <v>0</v>
      </c>
      <c r="AN118" s="602">
        <v>0</v>
      </c>
      <c r="AO118" s="603">
        <v>0</v>
      </c>
      <c r="AP118" s="578">
        <v>0</v>
      </c>
      <c r="AQ118" s="578" t="s">
        <v>1377</v>
      </c>
      <c r="AR118" s="579">
        <v>0</v>
      </c>
      <c r="AS118" s="305">
        <v>0</v>
      </c>
      <c r="AT118" s="557">
        <v>0</v>
      </c>
      <c r="AU118" s="557">
        <v>0</v>
      </c>
      <c r="AV118" s="580">
        <v>3273599</v>
      </c>
      <c r="AW118" s="581">
        <v>0</v>
      </c>
      <c r="AX118" s="580">
        <v>0</v>
      </c>
      <c r="AY118" s="580">
        <v>3273599</v>
      </c>
      <c r="AZ118" s="229" t="s">
        <v>1231</v>
      </c>
      <c r="BA118" s="573">
        <v>1.6883999999999999</v>
      </c>
      <c r="BB118" s="305">
        <v>0</v>
      </c>
      <c r="BC118" s="582">
        <v>0</v>
      </c>
      <c r="BD118" s="583">
        <v>1.70543</v>
      </c>
      <c r="BE118" s="584">
        <v>3.4099999999999998E-2</v>
      </c>
      <c r="BF118" s="585">
        <v>0</v>
      </c>
      <c r="BG118" s="584">
        <v>0</v>
      </c>
      <c r="BH118" s="604">
        <v>0</v>
      </c>
      <c r="BI118" s="605"/>
      <c r="BK118" s="547"/>
    </row>
    <row r="119" spans="1:63" s="2" customFormat="1" x14ac:dyDescent="0.2">
      <c r="A119" s="22" t="s">
        <v>196</v>
      </c>
      <c r="B119" s="37" t="s">
        <v>197</v>
      </c>
      <c r="C119" s="38" t="s">
        <v>196</v>
      </c>
      <c r="D119" s="24" t="s">
        <v>197</v>
      </c>
      <c r="E119" s="39" t="s">
        <v>198</v>
      </c>
      <c r="F119" s="40" t="s">
        <v>173</v>
      </c>
      <c r="G119" s="41">
        <v>9</v>
      </c>
      <c r="H119" s="525"/>
      <c r="I119" s="555">
        <v>5010724</v>
      </c>
      <c r="J119" s="555">
        <v>980785</v>
      </c>
      <c r="K119" s="555">
        <v>0</v>
      </c>
      <c r="L119" s="555">
        <v>0</v>
      </c>
      <c r="M119" s="595">
        <v>0</v>
      </c>
      <c r="N119" s="181">
        <v>5010724</v>
      </c>
      <c r="O119" s="556">
        <v>980785</v>
      </c>
      <c r="P119" s="556">
        <v>4029939</v>
      </c>
      <c r="Q119" s="596">
        <v>280.7</v>
      </c>
      <c r="R119" s="597">
        <v>0.31</v>
      </c>
      <c r="S119" s="556">
        <v>2551</v>
      </c>
      <c r="T119" s="181">
        <v>0</v>
      </c>
      <c r="U119" s="598">
        <v>4029939</v>
      </c>
      <c r="V119" s="599">
        <v>14356.75</v>
      </c>
      <c r="W119" s="563">
        <v>2801</v>
      </c>
      <c r="X119" s="564">
        <v>9.98</v>
      </c>
      <c r="Y119" s="565">
        <v>14346.77</v>
      </c>
      <c r="Z119" s="564">
        <v>0</v>
      </c>
      <c r="AA119" s="566">
        <v>0</v>
      </c>
      <c r="AB119" s="567">
        <v>4029939</v>
      </c>
      <c r="AC119" s="538">
        <v>14356.75</v>
      </c>
      <c r="AD119" s="600">
        <v>1.51779</v>
      </c>
      <c r="AE119" s="569">
        <v>0</v>
      </c>
      <c r="AF119" s="568">
        <v>1.51779</v>
      </c>
      <c r="AG119" s="570">
        <v>1.5025999999999999</v>
      </c>
      <c r="AH119" s="571">
        <v>1.5025999999999999</v>
      </c>
      <c r="AI119" s="572">
        <v>1</v>
      </c>
      <c r="AJ119" s="573">
        <v>1.5025999999999999</v>
      </c>
      <c r="AK119" s="573">
        <v>1.5025999999999999</v>
      </c>
      <c r="AL119" s="574">
        <v>1.0429000000000002</v>
      </c>
      <c r="AM119" s="601">
        <v>1.4408000000000001</v>
      </c>
      <c r="AN119" s="602">
        <v>1.4408000000000001</v>
      </c>
      <c r="AO119" s="603">
        <v>1.4719</v>
      </c>
      <c r="AP119" s="578">
        <v>0</v>
      </c>
      <c r="AQ119" s="578">
        <v>0</v>
      </c>
      <c r="AR119" s="579">
        <v>0</v>
      </c>
      <c r="AS119" s="305">
        <v>0</v>
      </c>
      <c r="AT119" s="557">
        <v>1</v>
      </c>
      <c r="AU119" s="557">
        <v>1</v>
      </c>
      <c r="AV119" s="580">
        <v>4029939</v>
      </c>
      <c r="AW119" s="581">
        <v>0.31</v>
      </c>
      <c r="AX119" s="580">
        <v>2551</v>
      </c>
      <c r="AY119" s="580">
        <v>4027388</v>
      </c>
      <c r="AZ119" s="229" t="s">
        <v>1231</v>
      </c>
      <c r="BA119" s="573">
        <v>1.5025999999999999</v>
      </c>
      <c r="BB119" s="305">
        <v>0</v>
      </c>
      <c r="BC119" s="582">
        <v>0</v>
      </c>
      <c r="BD119" s="583">
        <v>1.51779</v>
      </c>
      <c r="BE119" s="584">
        <v>3.04E-2</v>
      </c>
      <c r="BF119" s="585">
        <v>3.04E-2</v>
      </c>
      <c r="BG119" s="584">
        <v>3.04E-2</v>
      </c>
      <c r="BH119" s="604">
        <v>0</v>
      </c>
      <c r="BI119" s="605"/>
      <c r="BK119" s="547"/>
    </row>
    <row r="120" spans="1:63" s="2" customFormat="1" x14ac:dyDescent="0.2">
      <c r="A120" s="22" t="s">
        <v>199</v>
      </c>
      <c r="B120" s="37" t="s">
        <v>200</v>
      </c>
      <c r="C120" s="38" t="s">
        <v>199</v>
      </c>
      <c r="D120" s="24" t="s">
        <v>200</v>
      </c>
      <c r="E120" s="39" t="s">
        <v>201</v>
      </c>
      <c r="F120" s="40" t="s">
        <v>173</v>
      </c>
      <c r="G120" s="41">
        <v>9</v>
      </c>
      <c r="H120" s="525"/>
      <c r="I120" s="555">
        <v>5965360</v>
      </c>
      <c r="J120" s="555">
        <v>1566500</v>
      </c>
      <c r="K120" s="555">
        <v>0</v>
      </c>
      <c r="L120" s="555">
        <v>0</v>
      </c>
      <c r="M120" s="595">
        <v>0</v>
      </c>
      <c r="N120" s="181">
        <v>5965360</v>
      </c>
      <c r="O120" s="556">
        <v>1566500</v>
      </c>
      <c r="P120" s="556">
        <v>4398860</v>
      </c>
      <c r="Q120" s="596">
        <v>310.63</v>
      </c>
      <c r="R120" s="597">
        <v>0.17</v>
      </c>
      <c r="S120" s="556">
        <v>1399</v>
      </c>
      <c r="T120" s="181">
        <v>0</v>
      </c>
      <c r="U120" s="598">
        <v>4398860</v>
      </c>
      <c r="V120" s="599">
        <v>14161.09</v>
      </c>
      <c r="W120" s="563">
        <v>11094</v>
      </c>
      <c r="X120" s="564">
        <v>35.71</v>
      </c>
      <c r="Y120" s="565">
        <v>14125.380000000001</v>
      </c>
      <c r="Z120" s="564">
        <v>0</v>
      </c>
      <c r="AA120" s="566">
        <v>0</v>
      </c>
      <c r="AB120" s="567">
        <v>4398860</v>
      </c>
      <c r="AC120" s="538">
        <v>14161.09</v>
      </c>
      <c r="AD120" s="600">
        <v>1.4971000000000001</v>
      </c>
      <c r="AE120" s="569">
        <v>0</v>
      </c>
      <c r="AF120" s="568">
        <v>1.4971000000000001</v>
      </c>
      <c r="AG120" s="570">
        <v>1.4821</v>
      </c>
      <c r="AH120" s="571">
        <v>1.4821</v>
      </c>
      <c r="AI120" s="572">
        <v>1</v>
      </c>
      <c r="AJ120" s="573">
        <v>1.4821</v>
      </c>
      <c r="AK120" s="573">
        <v>1.4821</v>
      </c>
      <c r="AL120" s="574">
        <v>1.0405</v>
      </c>
      <c r="AM120" s="601">
        <v>1.4244000000000001</v>
      </c>
      <c r="AN120" s="602">
        <v>1.4244000000000001</v>
      </c>
      <c r="AO120" s="603">
        <v>1.4753000000000001</v>
      </c>
      <c r="AP120" s="578">
        <v>0</v>
      </c>
      <c r="AQ120" s="578">
        <v>0</v>
      </c>
      <c r="AR120" s="579">
        <v>0</v>
      </c>
      <c r="AS120" s="305">
        <v>0</v>
      </c>
      <c r="AT120" s="557">
        <v>1</v>
      </c>
      <c r="AU120" s="557">
        <v>1</v>
      </c>
      <c r="AV120" s="580">
        <v>4398860</v>
      </c>
      <c r="AW120" s="581">
        <v>0.17</v>
      </c>
      <c r="AX120" s="580">
        <v>1399</v>
      </c>
      <c r="AY120" s="580">
        <v>4397461</v>
      </c>
      <c r="AZ120" s="229" t="s">
        <v>1231</v>
      </c>
      <c r="BA120" s="573">
        <v>1.4821</v>
      </c>
      <c r="BB120" s="305">
        <v>0</v>
      </c>
      <c r="BC120" s="582">
        <v>0</v>
      </c>
      <c r="BD120" s="583">
        <v>1.4971000000000001</v>
      </c>
      <c r="BE120" s="584">
        <v>2.9899999999999999E-2</v>
      </c>
      <c r="BF120" s="585">
        <v>2.9899999999999999E-2</v>
      </c>
      <c r="BG120" s="584">
        <v>2.9899999999999999E-2</v>
      </c>
      <c r="BH120" s="604">
        <v>0</v>
      </c>
      <c r="BI120" s="605"/>
      <c r="BK120" s="547"/>
    </row>
    <row r="121" spans="1:63" s="2" customFormat="1" x14ac:dyDescent="0.2">
      <c r="A121" s="22" t="s">
        <v>202</v>
      </c>
      <c r="B121" s="37" t="s">
        <v>203</v>
      </c>
      <c r="C121" s="38" t="s">
        <v>202</v>
      </c>
      <c r="D121" s="24" t="s">
        <v>203</v>
      </c>
      <c r="E121" s="39" t="s">
        <v>204</v>
      </c>
      <c r="F121" s="40" t="s">
        <v>173</v>
      </c>
      <c r="G121" s="41">
        <v>9</v>
      </c>
      <c r="H121" s="525"/>
      <c r="I121" s="555">
        <v>1754195</v>
      </c>
      <c r="J121" s="555">
        <v>248648</v>
      </c>
      <c r="K121" s="555">
        <v>0</v>
      </c>
      <c r="L121" s="555">
        <v>0</v>
      </c>
      <c r="M121" s="595">
        <v>0</v>
      </c>
      <c r="N121" s="181">
        <v>1754195</v>
      </c>
      <c r="O121" s="556">
        <v>248648</v>
      </c>
      <c r="P121" s="556">
        <v>1505547</v>
      </c>
      <c r="Q121" s="596">
        <v>92.62</v>
      </c>
      <c r="R121" s="597">
        <v>0.67</v>
      </c>
      <c r="S121" s="556">
        <v>5513</v>
      </c>
      <c r="T121" s="181">
        <v>0</v>
      </c>
      <c r="U121" s="598">
        <v>1505547</v>
      </c>
      <c r="V121" s="599">
        <v>16255.1</v>
      </c>
      <c r="W121" s="563">
        <v>0</v>
      </c>
      <c r="X121" s="564">
        <v>0</v>
      </c>
      <c r="Y121" s="565">
        <v>16255.1</v>
      </c>
      <c r="Z121" s="564">
        <v>0</v>
      </c>
      <c r="AA121" s="566">
        <v>0</v>
      </c>
      <c r="AB121" s="567">
        <v>1505547</v>
      </c>
      <c r="AC121" s="538">
        <v>16255.1</v>
      </c>
      <c r="AD121" s="600">
        <v>1.71848</v>
      </c>
      <c r="AE121" s="569">
        <v>0</v>
      </c>
      <c r="AF121" s="568">
        <v>1.71848</v>
      </c>
      <c r="AG121" s="570">
        <v>1.7013</v>
      </c>
      <c r="AH121" s="571">
        <v>1.7013</v>
      </c>
      <c r="AI121" s="572">
        <v>1</v>
      </c>
      <c r="AJ121" s="573">
        <v>1.7013</v>
      </c>
      <c r="AK121" s="573">
        <v>1.7013</v>
      </c>
      <c r="AL121" s="574">
        <v>1.0356999999999998</v>
      </c>
      <c r="AM121" s="601">
        <v>1.6427</v>
      </c>
      <c r="AN121" s="602">
        <v>1.6427</v>
      </c>
      <c r="AO121" s="603">
        <v>1.4821</v>
      </c>
      <c r="AP121" s="578">
        <v>0</v>
      </c>
      <c r="AQ121" s="578">
        <v>0</v>
      </c>
      <c r="AR121" s="579">
        <v>0</v>
      </c>
      <c r="AS121" s="305">
        <v>0</v>
      </c>
      <c r="AT121" s="557">
        <v>1</v>
      </c>
      <c r="AU121" s="557">
        <v>1</v>
      </c>
      <c r="AV121" s="580">
        <v>1505547</v>
      </c>
      <c r="AW121" s="581">
        <v>0.67</v>
      </c>
      <c r="AX121" s="580">
        <v>5513</v>
      </c>
      <c r="AY121" s="580">
        <v>1500034</v>
      </c>
      <c r="AZ121" s="229" t="s">
        <v>1231</v>
      </c>
      <c r="BA121" s="573">
        <v>1.7013</v>
      </c>
      <c r="BB121" s="305">
        <v>0</v>
      </c>
      <c r="BC121" s="582">
        <v>0</v>
      </c>
      <c r="BD121" s="583">
        <v>1.71848</v>
      </c>
      <c r="BE121" s="584">
        <v>3.44E-2</v>
      </c>
      <c r="BF121" s="585">
        <v>3.44E-2</v>
      </c>
      <c r="BG121" s="584">
        <v>3.44E-2</v>
      </c>
      <c r="BH121" s="604">
        <v>0</v>
      </c>
      <c r="BI121" s="605"/>
      <c r="BK121" s="547"/>
    </row>
    <row r="122" spans="1:63" s="2" customFormat="1" x14ac:dyDescent="0.2">
      <c r="A122" s="22" t="s">
        <v>205</v>
      </c>
      <c r="B122" s="37" t="s">
        <v>206</v>
      </c>
      <c r="C122" s="38" t="s">
        <v>205</v>
      </c>
      <c r="D122" s="24" t="s">
        <v>206</v>
      </c>
      <c r="E122" s="39" t="s">
        <v>207</v>
      </c>
      <c r="F122" s="40" t="s">
        <v>173</v>
      </c>
      <c r="G122" s="41">
        <v>9</v>
      </c>
      <c r="H122" s="525"/>
      <c r="I122" s="555">
        <v>2541327</v>
      </c>
      <c r="J122" s="555">
        <v>713829</v>
      </c>
      <c r="K122" s="555">
        <v>0</v>
      </c>
      <c r="L122" s="555">
        <v>0</v>
      </c>
      <c r="M122" s="595">
        <v>0</v>
      </c>
      <c r="N122" s="181">
        <v>2541327</v>
      </c>
      <c r="O122" s="556">
        <v>713829</v>
      </c>
      <c r="P122" s="556">
        <v>1827498</v>
      </c>
      <c r="Q122" s="596">
        <v>155.13999999999999</v>
      </c>
      <c r="R122" s="597">
        <v>3.67</v>
      </c>
      <c r="S122" s="556">
        <v>30200</v>
      </c>
      <c r="T122" s="181">
        <v>0</v>
      </c>
      <c r="U122" s="598">
        <v>1827498</v>
      </c>
      <c r="V122" s="599">
        <v>11779.67</v>
      </c>
      <c r="W122" s="563">
        <v>10463</v>
      </c>
      <c r="X122" s="564">
        <v>67.44</v>
      </c>
      <c r="Y122" s="565">
        <v>11712.23</v>
      </c>
      <c r="Z122" s="564">
        <v>0</v>
      </c>
      <c r="AA122" s="566">
        <v>0</v>
      </c>
      <c r="AB122" s="567">
        <v>1827498</v>
      </c>
      <c r="AC122" s="538">
        <v>11779.67</v>
      </c>
      <c r="AD122" s="600">
        <v>1.2453399999999999</v>
      </c>
      <c r="AE122" s="569">
        <v>0</v>
      </c>
      <c r="AF122" s="568">
        <v>1.2453399999999999</v>
      </c>
      <c r="AG122" s="570">
        <v>1.2329000000000001</v>
      </c>
      <c r="AH122" s="571">
        <v>1.2329000000000001</v>
      </c>
      <c r="AI122" s="572">
        <v>1</v>
      </c>
      <c r="AJ122" s="573">
        <v>1.2329000000000001</v>
      </c>
      <c r="AK122" s="573">
        <v>1.2329000000000001</v>
      </c>
      <c r="AL122" s="574">
        <v>0.97970000000000002</v>
      </c>
      <c r="AM122" s="601">
        <v>1.2584</v>
      </c>
      <c r="AN122" s="602">
        <v>1.2584</v>
      </c>
      <c r="AO122" s="603">
        <v>1.5668</v>
      </c>
      <c r="AP122" s="578">
        <v>0</v>
      </c>
      <c r="AQ122" s="578">
        <v>0</v>
      </c>
      <c r="AR122" s="579">
        <v>0</v>
      </c>
      <c r="AS122" s="305">
        <v>0</v>
      </c>
      <c r="AT122" s="557">
        <v>1</v>
      </c>
      <c r="AU122" s="557">
        <v>1</v>
      </c>
      <c r="AV122" s="580">
        <v>1827498</v>
      </c>
      <c r="AW122" s="581">
        <v>3.67</v>
      </c>
      <c r="AX122" s="580">
        <v>30200</v>
      </c>
      <c r="AY122" s="580">
        <v>1797298</v>
      </c>
      <c r="AZ122" s="229" t="s">
        <v>1231</v>
      </c>
      <c r="BA122" s="573">
        <v>1.2329000000000001</v>
      </c>
      <c r="BB122" s="305">
        <v>0</v>
      </c>
      <c r="BC122" s="582">
        <v>0</v>
      </c>
      <c r="BD122" s="583">
        <v>1.2453399999999999</v>
      </c>
      <c r="BE122" s="584">
        <v>2.4899999999999999E-2</v>
      </c>
      <c r="BF122" s="585">
        <v>2.4899999999999999E-2</v>
      </c>
      <c r="BG122" s="584">
        <v>2.4899999999999999E-2</v>
      </c>
      <c r="BH122" s="604">
        <v>0</v>
      </c>
      <c r="BI122" s="605"/>
      <c r="BK122" s="547"/>
    </row>
    <row r="123" spans="1:63" s="2" customFormat="1" x14ac:dyDescent="0.2">
      <c r="A123" s="22" t="s">
        <v>208</v>
      </c>
      <c r="B123" s="37" t="s">
        <v>209</v>
      </c>
      <c r="C123" s="38" t="s">
        <v>208</v>
      </c>
      <c r="D123" s="24" t="s">
        <v>209</v>
      </c>
      <c r="E123" s="39" t="s">
        <v>210</v>
      </c>
      <c r="F123" s="40" t="s">
        <v>169</v>
      </c>
      <c r="G123" s="41">
        <v>10</v>
      </c>
      <c r="H123" s="525"/>
      <c r="I123" s="555">
        <v>27565830</v>
      </c>
      <c r="J123" s="555">
        <v>4457932</v>
      </c>
      <c r="K123" s="555">
        <v>0</v>
      </c>
      <c r="L123" s="555">
        <v>0</v>
      </c>
      <c r="M123" s="595">
        <v>0</v>
      </c>
      <c r="N123" s="181">
        <v>27565830</v>
      </c>
      <c r="O123" s="556">
        <v>4457932</v>
      </c>
      <c r="P123" s="556">
        <v>23107898</v>
      </c>
      <c r="Q123" s="596">
        <v>1638.84</v>
      </c>
      <c r="R123" s="597">
        <v>40.01</v>
      </c>
      <c r="S123" s="556">
        <v>329242</v>
      </c>
      <c r="T123" s="181">
        <v>0</v>
      </c>
      <c r="U123" s="598">
        <v>23107898</v>
      </c>
      <c r="V123" s="599">
        <v>14100.15</v>
      </c>
      <c r="W123" s="563">
        <v>662480</v>
      </c>
      <c r="X123" s="564">
        <v>404.24</v>
      </c>
      <c r="Y123" s="565">
        <v>13695.91</v>
      </c>
      <c r="Z123" s="564">
        <v>0</v>
      </c>
      <c r="AA123" s="566">
        <v>0</v>
      </c>
      <c r="AB123" s="567">
        <v>23107898</v>
      </c>
      <c r="AC123" s="538">
        <v>14100.15</v>
      </c>
      <c r="AD123" s="600">
        <v>1.4906600000000001</v>
      </c>
      <c r="AE123" s="569">
        <v>0</v>
      </c>
      <c r="AF123" s="568">
        <v>1.4906600000000001</v>
      </c>
      <c r="AG123" s="570">
        <v>1.4758</v>
      </c>
      <c r="AH123" s="571">
        <v>1.4758</v>
      </c>
      <c r="AI123" s="572">
        <v>1</v>
      </c>
      <c r="AJ123" s="573">
        <v>1.4758</v>
      </c>
      <c r="AK123" s="573">
        <v>1.4758</v>
      </c>
      <c r="AL123" s="574">
        <v>1.0531999999999999</v>
      </c>
      <c r="AM123" s="601">
        <v>1.4013</v>
      </c>
      <c r="AN123" s="602">
        <v>1.4013</v>
      </c>
      <c r="AO123" s="603">
        <v>1.4575</v>
      </c>
      <c r="AP123" s="578">
        <v>0</v>
      </c>
      <c r="AQ123" s="578">
        <v>0</v>
      </c>
      <c r="AR123" s="579">
        <v>0</v>
      </c>
      <c r="AS123" s="305">
        <v>0</v>
      </c>
      <c r="AT123" s="557">
        <v>1</v>
      </c>
      <c r="AU123" s="557">
        <v>1</v>
      </c>
      <c r="AV123" s="580">
        <v>23107898</v>
      </c>
      <c r="AW123" s="581">
        <v>40.01</v>
      </c>
      <c r="AX123" s="580">
        <v>329242</v>
      </c>
      <c r="AY123" s="580">
        <v>22778656</v>
      </c>
      <c r="AZ123" s="229" t="s">
        <v>1231</v>
      </c>
      <c r="BA123" s="573">
        <v>1.4758</v>
      </c>
      <c r="BB123" s="305">
        <v>0</v>
      </c>
      <c r="BC123" s="582">
        <v>0</v>
      </c>
      <c r="BD123" s="583">
        <v>1.4906600000000001</v>
      </c>
      <c r="BE123" s="584">
        <v>2.98E-2</v>
      </c>
      <c r="BF123" s="585">
        <v>2.98E-2</v>
      </c>
      <c r="BG123" s="584">
        <v>2.98E-2</v>
      </c>
      <c r="BH123" s="604">
        <v>0</v>
      </c>
      <c r="BI123" s="605"/>
      <c r="BK123" s="547"/>
    </row>
    <row r="124" spans="1:63" s="2" customFormat="1" x14ac:dyDescent="0.2">
      <c r="A124" s="22" t="s">
        <v>211</v>
      </c>
      <c r="B124" s="37" t="s">
        <v>212</v>
      </c>
      <c r="C124" s="38" t="s">
        <v>211</v>
      </c>
      <c r="D124" s="24" t="s">
        <v>212</v>
      </c>
      <c r="E124" s="39" t="s">
        <v>213</v>
      </c>
      <c r="F124" s="40" t="s">
        <v>173</v>
      </c>
      <c r="G124" s="41">
        <v>11</v>
      </c>
      <c r="H124" s="525"/>
      <c r="I124" s="555">
        <v>15931198</v>
      </c>
      <c r="J124" s="555">
        <v>2142958</v>
      </c>
      <c r="K124" s="555">
        <v>0</v>
      </c>
      <c r="L124" s="555">
        <v>0</v>
      </c>
      <c r="M124" s="595">
        <v>0</v>
      </c>
      <c r="N124" s="181">
        <v>15931198</v>
      </c>
      <c r="O124" s="556">
        <v>2142958</v>
      </c>
      <c r="P124" s="556">
        <v>13788240</v>
      </c>
      <c r="Q124" s="596">
        <v>1133.75</v>
      </c>
      <c r="R124" s="597">
        <v>0</v>
      </c>
      <c r="S124" s="556">
        <v>0</v>
      </c>
      <c r="T124" s="181">
        <v>0</v>
      </c>
      <c r="U124" s="598">
        <v>13788240</v>
      </c>
      <c r="V124" s="599">
        <v>12161.62</v>
      </c>
      <c r="W124" s="563">
        <v>141216</v>
      </c>
      <c r="X124" s="564">
        <v>124.56</v>
      </c>
      <c r="Y124" s="565">
        <v>12037.060000000001</v>
      </c>
      <c r="Z124" s="564">
        <v>0</v>
      </c>
      <c r="AA124" s="566">
        <v>0</v>
      </c>
      <c r="AB124" s="567">
        <v>13788240</v>
      </c>
      <c r="AC124" s="538">
        <v>12161.62</v>
      </c>
      <c r="AD124" s="600">
        <v>1.28572</v>
      </c>
      <c r="AE124" s="569">
        <v>0</v>
      </c>
      <c r="AF124" s="568">
        <v>1.28572</v>
      </c>
      <c r="AG124" s="570">
        <v>1.2728999999999999</v>
      </c>
      <c r="AH124" s="571">
        <v>1.2728999999999999</v>
      </c>
      <c r="AI124" s="572">
        <v>1</v>
      </c>
      <c r="AJ124" s="573">
        <v>1.2728999999999999</v>
      </c>
      <c r="AK124" s="573">
        <v>1.2728999999999999</v>
      </c>
      <c r="AL124" s="574">
        <v>1.0863</v>
      </c>
      <c r="AM124" s="601">
        <v>1.1718</v>
      </c>
      <c r="AN124" s="602">
        <v>1.1718</v>
      </c>
      <c r="AO124" s="603">
        <v>1.4131</v>
      </c>
      <c r="AP124" s="578">
        <v>0</v>
      </c>
      <c r="AQ124" s="578">
        <v>0</v>
      </c>
      <c r="AR124" s="579">
        <v>0</v>
      </c>
      <c r="AS124" s="305">
        <v>0</v>
      </c>
      <c r="AT124" s="557">
        <v>1</v>
      </c>
      <c r="AU124" s="557">
        <v>1</v>
      </c>
      <c r="AV124" s="580">
        <v>13788240</v>
      </c>
      <c r="AW124" s="581">
        <v>0</v>
      </c>
      <c r="AX124" s="580">
        <v>0</v>
      </c>
      <c r="AY124" s="580">
        <v>13788240</v>
      </c>
      <c r="AZ124" s="229" t="s">
        <v>1231</v>
      </c>
      <c r="BA124" s="573">
        <v>1.2728999999999999</v>
      </c>
      <c r="BB124" s="305">
        <v>0</v>
      </c>
      <c r="BC124" s="582">
        <v>0</v>
      </c>
      <c r="BD124" s="583">
        <v>1.28572</v>
      </c>
      <c r="BE124" s="584">
        <v>2.5700000000000001E-2</v>
      </c>
      <c r="BF124" s="585">
        <v>2.5700000000000001E-2</v>
      </c>
      <c r="BG124" s="584">
        <v>2.5700000000000001E-2</v>
      </c>
      <c r="BH124" s="604">
        <v>0</v>
      </c>
      <c r="BI124" s="605"/>
      <c r="BK124" s="547"/>
    </row>
    <row r="125" spans="1:63" s="2" customFormat="1" x14ac:dyDescent="0.2">
      <c r="A125" s="22" t="s">
        <v>214</v>
      </c>
      <c r="B125" s="37" t="s">
        <v>215</v>
      </c>
      <c r="C125" s="38" t="s">
        <v>214</v>
      </c>
      <c r="D125" s="24" t="s">
        <v>215</v>
      </c>
      <c r="E125" s="39" t="s">
        <v>216</v>
      </c>
      <c r="F125" s="40" t="s">
        <v>169</v>
      </c>
      <c r="G125" s="41">
        <v>12</v>
      </c>
      <c r="H125" s="525">
        <v>3</v>
      </c>
      <c r="I125" s="555">
        <v>0</v>
      </c>
      <c r="J125" s="555">
        <v>0</v>
      </c>
      <c r="K125" s="555">
        <v>0</v>
      </c>
      <c r="L125" s="555">
        <v>0</v>
      </c>
      <c r="M125" s="595">
        <v>0</v>
      </c>
      <c r="N125" s="181">
        <v>0</v>
      </c>
      <c r="O125" s="556">
        <v>0</v>
      </c>
      <c r="P125" s="556">
        <v>0</v>
      </c>
      <c r="Q125" s="596">
        <v>0</v>
      </c>
      <c r="R125" s="597">
        <v>0</v>
      </c>
      <c r="S125" s="556">
        <v>0</v>
      </c>
      <c r="T125" s="181">
        <v>0</v>
      </c>
      <c r="U125" s="598">
        <v>0</v>
      </c>
      <c r="V125" s="599">
        <v>0</v>
      </c>
      <c r="W125" s="563">
        <v>0</v>
      </c>
      <c r="X125" s="564">
        <v>0</v>
      </c>
      <c r="Y125" s="565">
        <v>0</v>
      </c>
      <c r="Z125" s="564">
        <v>0</v>
      </c>
      <c r="AA125" s="566">
        <v>0</v>
      </c>
      <c r="AB125" s="567">
        <v>0</v>
      </c>
      <c r="AC125" s="538">
        <v>0</v>
      </c>
      <c r="AD125" s="600">
        <v>0</v>
      </c>
      <c r="AE125" s="569">
        <v>0</v>
      </c>
      <c r="AF125" s="568">
        <v>0</v>
      </c>
      <c r="AG125" s="660">
        <v>0</v>
      </c>
      <c r="AH125" s="660">
        <v>0</v>
      </c>
      <c r="AI125" s="661">
        <v>0</v>
      </c>
      <c r="AJ125" s="662">
        <v>0</v>
      </c>
      <c r="AK125" s="662">
        <v>1.6304000000000001</v>
      </c>
      <c r="AL125" s="574">
        <v>1.0256999999999998</v>
      </c>
      <c r="AM125" s="601">
        <v>0</v>
      </c>
      <c r="AN125" s="602">
        <v>1.5894999999999999</v>
      </c>
      <c r="AO125" s="603">
        <v>1.4964999999999999</v>
      </c>
      <c r="AP125" s="578">
        <v>0</v>
      </c>
      <c r="AQ125" s="578">
        <v>0</v>
      </c>
      <c r="AR125" s="579">
        <v>0</v>
      </c>
      <c r="AS125" s="305">
        <v>0</v>
      </c>
      <c r="AT125" s="557">
        <v>1</v>
      </c>
      <c r="AU125" s="557">
        <v>1</v>
      </c>
      <c r="AV125" s="580">
        <v>0</v>
      </c>
      <c r="AW125" s="581">
        <v>0</v>
      </c>
      <c r="AX125" s="580">
        <v>0</v>
      </c>
      <c r="AY125" s="580">
        <v>0</v>
      </c>
      <c r="AZ125" s="229" t="s">
        <v>1231</v>
      </c>
      <c r="BA125" s="573">
        <v>0</v>
      </c>
      <c r="BB125" s="305">
        <v>0</v>
      </c>
      <c r="BC125" s="582">
        <v>0</v>
      </c>
      <c r="BD125" s="583">
        <v>0</v>
      </c>
      <c r="BE125" s="584">
        <v>0</v>
      </c>
      <c r="BF125" s="585">
        <v>0</v>
      </c>
      <c r="BG125" s="584">
        <v>3.1300000000000001E-2</v>
      </c>
      <c r="BH125" s="604">
        <v>1</v>
      </c>
      <c r="BI125" s="605"/>
      <c r="BK125" s="547"/>
    </row>
    <row r="126" spans="1:63" s="2" customFormat="1" x14ac:dyDescent="0.2">
      <c r="A126" s="22" t="s">
        <v>217</v>
      </c>
      <c r="B126" s="37" t="s">
        <v>218</v>
      </c>
      <c r="C126" s="38" t="s">
        <v>217</v>
      </c>
      <c r="D126" s="24" t="s">
        <v>218</v>
      </c>
      <c r="E126" s="39" t="s">
        <v>219</v>
      </c>
      <c r="F126" s="40" t="s">
        <v>169</v>
      </c>
      <c r="G126" s="41">
        <v>12</v>
      </c>
      <c r="H126" s="525"/>
      <c r="I126" s="555">
        <v>2277827</v>
      </c>
      <c r="J126" s="555">
        <v>387443</v>
      </c>
      <c r="K126" s="555">
        <v>0</v>
      </c>
      <c r="L126" s="555">
        <v>0</v>
      </c>
      <c r="M126" s="595">
        <v>0</v>
      </c>
      <c r="N126" s="181">
        <v>2277827</v>
      </c>
      <c r="O126" s="556">
        <v>387443</v>
      </c>
      <c r="P126" s="556">
        <v>1890384</v>
      </c>
      <c r="Q126" s="596">
        <v>136.01</v>
      </c>
      <c r="R126" s="597">
        <v>0</v>
      </c>
      <c r="S126" s="556">
        <v>0</v>
      </c>
      <c r="T126" s="181">
        <v>0</v>
      </c>
      <c r="U126" s="598">
        <v>1890384</v>
      </c>
      <c r="V126" s="599">
        <v>13898.86</v>
      </c>
      <c r="W126" s="563">
        <v>36922</v>
      </c>
      <c r="X126" s="564">
        <v>271.47000000000003</v>
      </c>
      <c r="Y126" s="565">
        <v>13627.390000000001</v>
      </c>
      <c r="Z126" s="564">
        <v>0</v>
      </c>
      <c r="AA126" s="566">
        <v>0</v>
      </c>
      <c r="AB126" s="567">
        <v>1890384</v>
      </c>
      <c r="AC126" s="538">
        <v>13898.86</v>
      </c>
      <c r="AD126" s="600">
        <v>1.4693799999999999</v>
      </c>
      <c r="AE126" s="569">
        <v>0</v>
      </c>
      <c r="AF126" s="568">
        <v>1.4693799999999999</v>
      </c>
      <c r="AG126" s="570">
        <v>1.4547000000000001</v>
      </c>
      <c r="AH126" s="571">
        <v>1.4547000000000001</v>
      </c>
      <c r="AI126" s="572">
        <v>0.39860000000000001</v>
      </c>
      <c r="AJ126" s="573">
        <v>0.57979999999999998</v>
      </c>
      <c r="AK126" s="662">
        <v>1.4473</v>
      </c>
      <c r="AL126" s="574">
        <v>1.0019</v>
      </c>
      <c r="AM126" s="601">
        <v>0.57869999999999999</v>
      </c>
      <c r="AN126" s="602">
        <v>1.4445999999999999</v>
      </c>
      <c r="AO126" s="603">
        <v>1.5321</v>
      </c>
      <c r="AP126" s="578">
        <v>0</v>
      </c>
      <c r="AQ126" s="578">
        <v>0</v>
      </c>
      <c r="AR126" s="579">
        <v>0</v>
      </c>
      <c r="AS126" s="305">
        <v>0</v>
      </c>
      <c r="AT126" s="557">
        <v>1</v>
      </c>
      <c r="AU126" s="557">
        <v>1</v>
      </c>
      <c r="AV126" s="580">
        <v>1890384</v>
      </c>
      <c r="AW126" s="581">
        <v>0</v>
      </c>
      <c r="AX126" s="580">
        <v>0</v>
      </c>
      <c r="AY126" s="580">
        <v>1890384</v>
      </c>
      <c r="AZ126" s="229" t="s">
        <v>1231</v>
      </c>
      <c r="BA126" s="573">
        <v>1.4547000000000001</v>
      </c>
      <c r="BB126" s="305">
        <v>0</v>
      </c>
      <c r="BC126" s="582">
        <v>0</v>
      </c>
      <c r="BD126" s="583">
        <v>1.4693799999999999</v>
      </c>
      <c r="BE126" s="584">
        <v>2.9399999999999999E-2</v>
      </c>
      <c r="BF126" s="585">
        <v>1.17E-2</v>
      </c>
      <c r="BG126" s="584">
        <v>3.0199999999999998E-2</v>
      </c>
      <c r="BH126" s="604">
        <v>0</v>
      </c>
      <c r="BI126" s="605"/>
      <c r="BK126" s="547"/>
    </row>
    <row r="127" spans="1:63" s="2" customFormat="1" x14ac:dyDescent="0.2">
      <c r="A127" s="22" t="s">
        <v>220</v>
      </c>
      <c r="B127" s="37" t="s">
        <v>221</v>
      </c>
      <c r="C127" s="38" t="s">
        <v>220</v>
      </c>
      <c r="D127" s="24" t="s">
        <v>221</v>
      </c>
      <c r="E127" s="39" t="s">
        <v>222</v>
      </c>
      <c r="F127" s="40" t="s">
        <v>169</v>
      </c>
      <c r="G127" s="41">
        <v>12</v>
      </c>
      <c r="H127" s="525">
        <v>3</v>
      </c>
      <c r="I127" s="555">
        <v>0</v>
      </c>
      <c r="J127" s="555">
        <v>0</v>
      </c>
      <c r="K127" s="555">
        <v>0</v>
      </c>
      <c r="L127" s="555">
        <v>0</v>
      </c>
      <c r="M127" s="595">
        <v>0</v>
      </c>
      <c r="N127" s="181">
        <v>0</v>
      </c>
      <c r="O127" s="556">
        <v>0</v>
      </c>
      <c r="P127" s="556">
        <v>0</v>
      </c>
      <c r="Q127" s="596">
        <v>0</v>
      </c>
      <c r="R127" s="597">
        <v>0</v>
      </c>
      <c r="S127" s="556">
        <v>0</v>
      </c>
      <c r="T127" s="181">
        <v>0</v>
      </c>
      <c r="U127" s="598">
        <v>0</v>
      </c>
      <c r="V127" s="599">
        <v>0</v>
      </c>
      <c r="W127" s="563">
        <v>0</v>
      </c>
      <c r="X127" s="564">
        <v>0</v>
      </c>
      <c r="Y127" s="565">
        <v>0</v>
      </c>
      <c r="Z127" s="564">
        <v>0</v>
      </c>
      <c r="AA127" s="566">
        <v>0</v>
      </c>
      <c r="AB127" s="567">
        <v>0</v>
      </c>
      <c r="AC127" s="538">
        <v>0</v>
      </c>
      <c r="AD127" s="600">
        <v>0</v>
      </c>
      <c r="AE127" s="569">
        <v>0</v>
      </c>
      <c r="AF127" s="568">
        <v>0</v>
      </c>
      <c r="AG127" s="660">
        <v>0</v>
      </c>
      <c r="AH127" s="660">
        <v>0</v>
      </c>
      <c r="AI127" s="661">
        <v>0</v>
      </c>
      <c r="AJ127" s="662">
        <v>0</v>
      </c>
      <c r="AK127" s="662">
        <v>1.4651000000000001</v>
      </c>
      <c r="AL127" s="574">
        <v>0.98740000000000006</v>
      </c>
      <c r="AM127" s="601">
        <v>0</v>
      </c>
      <c r="AN127" s="602">
        <v>1.4838</v>
      </c>
      <c r="AO127" s="603">
        <v>1.5546</v>
      </c>
      <c r="AP127" s="578">
        <v>0</v>
      </c>
      <c r="AQ127" s="578">
        <v>0</v>
      </c>
      <c r="AR127" s="579">
        <v>0</v>
      </c>
      <c r="AS127" s="305">
        <v>0</v>
      </c>
      <c r="AT127" s="557">
        <v>1</v>
      </c>
      <c r="AU127" s="557">
        <v>1</v>
      </c>
      <c r="AV127" s="580">
        <v>0</v>
      </c>
      <c r="AW127" s="581">
        <v>0</v>
      </c>
      <c r="AX127" s="580">
        <v>0</v>
      </c>
      <c r="AY127" s="580">
        <v>0</v>
      </c>
      <c r="AZ127" s="229" t="s">
        <v>1231</v>
      </c>
      <c r="BA127" s="573">
        <v>0</v>
      </c>
      <c r="BB127" s="305">
        <v>0</v>
      </c>
      <c r="BC127" s="582">
        <v>0</v>
      </c>
      <c r="BD127" s="583">
        <v>0</v>
      </c>
      <c r="BE127" s="584">
        <v>0</v>
      </c>
      <c r="BF127" s="585">
        <v>0</v>
      </c>
      <c r="BG127" s="584">
        <v>3.1300000000000001E-2</v>
      </c>
      <c r="BH127" s="604">
        <v>1</v>
      </c>
      <c r="BI127" s="605"/>
      <c r="BK127" s="547"/>
    </row>
    <row r="128" spans="1:63" s="2" customFormat="1" x14ac:dyDescent="0.2">
      <c r="A128" s="22" t="s">
        <v>223</v>
      </c>
      <c r="B128" s="37" t="s">
        <v>224</v>
      </c>
      <c r="C128" s="38" t="s">
        <v>223</v>
      </c>
      <c r="D128" s="24" t="s">
        <v>224</v>
      </c>
      <c r="E128" s="39" t="s">
        <v>225</v>
      </c>
      <c r="F128" s="40" t="s">
        <v>169</v>
      </c>
      <c r="G128" s="41">
        <v>12</v>
      </c>
      <c r="H128" s="525">
        <v>3</v>
      </c>
      <c r="I128" s="555">
        <v>0</v>
      </c>
      <c r="J128" s="555">
        <v>0</v>
      </c>
      <c r="K128" s="555">
        <v>0</v>
      </c>
      <c r="L128" s="555">
        <v>0</v>
      </c>
      <c r="M128" s="595">
        <v>0</v>
      </c>
      <c r="N128" s="181">
        <v>0</v>
      </c>
      <c r="O128" s="556">
        <v>0</v>
      </c>
      <c r="P128" s="556">
        <v>0</v>
      </c>
      <c r="Q128" s="596">
        <v>0</v>
      </c>
      <c r="R128" s="597">
        <v>0</v>
      </c>
      <c r="S128" s="556">
        <v>0</v>
      </c>
      <c r="T128" s="181">
        <v>0</v>
      </c>
      <c r="U128" s="598">
        <v>0</v>
      </c>
      <c r="V128" s="599">
        <v>0</v>
      </c>
      <c r="W128" s="563">
        <v>0</v>
      </c>
      <c r="X128" s="564">
        <v>0</v>
      </c>
      <c r="Y128" s="565">
        <v>0</v>
      </c>
      <c r="Z128" s="564">
        <v>0</v>
      </c>
      <c r="AA128" s="566">
        <v>0</v>
      </c>
      <c r="AB128" s="567">
        <v>0</v>
      </c>
      <c r="AC128" s="538">
        <v>0</v>
      </c>
      <c r="AD128" s="600">
        <v>0</v>
      </c>
      <c r="AE128" s="569">
        <v>0</v>
      </c>
      <c r="AF128" s="568">
        <v>0</v>
      </c>
      <c r="AG128" s="660">
        <v>0</v>
      </c>
      <c r="AH128" s="660">
        <v>0</v>
      </c>
      <c r="AI128" s="661">
        <v>0</v>
      </c>
      <c r="AJ128" s="662">
        <v>0</v>
      </c>
      <c r="AK128" s="662">
        <v>1.4651000000000001</v>
      </c>
      <c r="AL128" s="574">
        <v>0.99250000000000005</v>
      </c>
      <c r="AM128" s="601">
        <v>0</v>
      </c>
      <c r="AN128" s="602">
        <v>1.4761</v>
      </c>
      <c r="AO128" s="603">
        <v>1.5466</v>
      </c>
      <c r="AP128" s="578">
        <v>0</v>
      </c>
      <c r="AQ128" s="578">
        <v>0</v>
      </c>
      <c r="AR128" s="579">
        <v>0</v>
      </c>
      <c r="AS128" s="305">
        <v>0</v>
      </c>
      <c r="AT128" s="557">
        <v>1</v>
      </c>
      <c r="AU128" s="557">
        <v>1</v>
      </c>
      <c r="AV128" s="580">
        <v>0</v>
      </c>
      <c r="AW128" s="581">
        <v>0</v>
      </c>
      <c r="AX128" s="580">
        <v>0</v>
      </c>
      <c r="AY128" s="580">
        <v>0</v>
      </c>
      <c r="AZ128" s="229" t="s">
        <v>1231</v>
      </c>
      <c r="BA128" s="573">
        <v>0</v>
      </c>
      <c r="BB128" s="305">
        <v>0</v>
      </c>
      <c r="BC128" s="582">
        <v>0</v>
      </c>
      <c r="BD128" s="583">
        <v>0</v>
      </c>
      <c r="BE128" s="584">
        <v>0</v>
      </c>
      <c r="BF128" s="585">
        <v>0</v>
      </c>
      <c r="BG128" s="584">
        <v>3.1300000000000001E-2</v>
      </c>
      <c r="BH128" s="604">
        <v>1</v>
      </c>
      <c r="BI128" s="605"/>
      <c r="BK128" s="547"/>
    </row>
    <row r="129" spans="1:63" s="2" customFormat="1" x14ac:dyDescent="0.2">
      <c r="A129" s="22" t="s">
        <v>226</v>
      </c>
      <c r="B129" s="37" t="s">
        <v>227</v>
      </c>
      <c r="C129" s="38" t="s">
        <v>226</v>
      </c>
      <c r="D129" s="24" t="s">
        <v>228</v>
      </c>
      <c r="E129" s="39" t="s">
        <v>229</v>
      </c>
      <c r="F129" s="40" t="s">
        <v>169</v>
      </c>
      <c r="G129" s="41">
        <v>12</v>
      </c>
      <c r="H129" s="525">
        <v>3</v>
      </c>
      <c r="I129" s="555">
        <v>0</v>
      </c>
      <c r="J129" s="555">
        <v>0</v>
      </c>
      <c r="K129" s="555">
        <v>0</v>
      </c>
      <c r="L129" s="555">
        <v>0</v>
      </c>
      <c r="M129" s="595">
        <v>0</v>
      </c>
      <c r="N129" s="181">
        <v>0</v>
      </c>
      <c r="O129" s="556">
        <v>0</v>
      </c>
      <c r="P129" s="556">
        <v>0</v>
      </c>
      <c r="Q129" s="596">
        <v>0</v>
      </c>
      <c r="R129" s="597">
        <v>0</v>
      </c>
      <c r="S129" s="556">
        <v>0</v>
      </c>
      <c r="T129" s="181">
        <v>0</v>
      </c>
      <c r="U129" s="598">
        <v>0</v>
      </c>
      <c r="V129" s="599">
        <v>0</v>
      </c>
      <c r="W129" s="563">
        <v>0</v>
      </c>
      <c r="X129" s="564">
        <v>0</v>
      </c>
      <c r="Y129" s="565">
        <v>0</v>
      </c>
      <c r="Z129" s="564">
        <v>0</v>
      </c>
      <c r="AA129" s="566">
        <v>0</v>
      </c>
      <c r="AB129" s="567">
        <v>0</v>
      </c>
      <c r="AC129" s="538">
        <v>0</v>
      </c>
      <c r="AD129" s="600">
        <v>0</v>
      </c>
      <c r="AE129" s="569">
        <v>0</v>
      </c>
      <c r="AF129" s="568">
        <v>0</v>
      </c>
      <c r="AG129" s="660">
        <v>0</v>
      </c>
      <c r="AH129" s="660">
        <v>0</v>
      </c>
      <c r="AI129" s="661">
        <v>0</v>
      </c>
      <c r="AJ129" s="662">
        <v>0</v>
      </c>
      <c r="AK129" s="662">
        <v>1.4651000000000001</v>
      </c>
      <c r="AL129" s="574" t="s">
        <v>1367</v>
      </c>
      <c r="AM129" s="601" t="s">
        <v>1367</v>
      </c>
      <c r="AN129" s="602" t="s">
        <v>1367</v>
      </c>
      <c r="AO129" s="603" t="s">
        <v>1367</v>
      </c>
      <c r="AP129" s="578">
        <v>0</v>
      </c>
      <c r="AQ129" s="578">
        <v>0</v>
      </c>
      <c r="AR129" s="579">
        <v>0</v>
      </c>
      <c r="AS129" s="305">
        <v>0</v>
      </c>
      <c r="AT129" s="557">
        <v>1</v>
      </c>
      <c r="AU129" s="557">
        <v>1</v>
      </c>
      <c r="AV129" s="580">
        <v>0</v>
      </c>
      <c r="AW129" s="581">
        <v>0</v>
      </c>
      <c r="AX129" s="580">
        <v>0</v>
      </c>
      <c r="AY129" s="580">
        <v>0</v>
      </c>
      <c r="AZ129" s="229" t="s">
        <v>1231</v>
      </c>
      <c r="BA129" s="573">
        <v>0</v>
      </c>
      <c r="BB129" s="305">
        <v>0</v>
      </c>
      <c r="BC129" s="582">
        <v>0</v>
      </c>
      <c r="BD129" s="583">
        <v>0</v>
      </c>
      <c r="BE129" s="584">
        <v>0</v>
      </c>
      <c r="BF129" s="585">
        <v>0</v>
      </c>
      <c r="BG129" s="584">
        <v>3.1300000000000001E-2</v>
      </c>
      <c r="BH129" s="604">
        <v>1</v>
      </c>
      <c r="BI129" s="605"/>
      <c r="BK129" s="547"/>
    </row>
    <row r="130" spans="1:63" s="2" customFormat="1" x14ac:dyDescent="0.2">
      <c r="A130" s="22" t="s">
        <v>230</v>
      </c>
      <c r="B130" s="37" t="s">
        <v>231</v>
      </c>
      <c r="C130" s="38" t="s">
        <v>230</v>
      </c>
      <c r="D130" s="24" t="s">
        <v>231</v>
      </c>
      <c r="E130" s="39" t="s">
        <v>232</v>
      </c>
      <c r="F130" s="40" t="s">
        <v>169</v>
      </c>
      <c r="G130" s="41">
        <v>12</v>
      </c>
      <c r="H130" s="525">
        <v>3</v>
      </c>
      <c r="I130" s="555">
        <v>0</v>
      </c>
      <c r="J130" s="555">
        <v>0</v>
      </c>
      <c r="K130" s="555">
        <v>0</v>
      </c>
      <c r="L130" s="555">
        <v>0</v>
      </c>
      <c r="M130" s="595">
        <v>0</v>
      </c>
      <c r="N130" s="181">
        <v>0</v>
      </c>
      <c r="O130" s="556">
        <v>0</v>
      </c>
      <c r="P130" s="556">
        <v>0</v>
      </c>
      <c r="Q130" s="596">
        <v>0</v>
      </c>
      <c r="R130" s="597">
        <v>0</v>
      </c>
      <c r="S130" s="556">
        <v>0</v>
      </c>
      <c r="T130" s="181">
        <v>0</v>
      </c>
      <c r="U130" s="598">
        <v>0</v>
      </c>
      <c r="V130" s="599">
        <v>0</v>
      </c>
      <c r="W130" s="563">
        <v>0</v>
      </c>
      <c r="X130" s="564">
        <v>0</v>
      </c>
      <c r="Y130" s="565">
        <v>0</v>
      </c>
      <c r="Z130" s="564">
        <v>0</v>
      </c>
      <c r="AA130" s="566">
        <v>0</v>
      </c>
      <c r="AB130" s="567">
        <v>0</v>
      </c>
      <c r="AC130" s="538">
        <v>0</v>
      </c>
      <c r="AD130" s="600">
        <v>0</v>
      </c>
      <c r="AE130" s="569">
        <v>0</v>
      </c>
      <c r="AF130" s="568">
        <v>0</v>
      </c>
      <c r="AG130" s="660">
        <v>0</v>
      </c>
      <c r="AH130" s="660">
        <v>0</v>
      </c>
      <c r="AI130" s="661">
        <v>0</v>
      </c>
      <c r="AJ130" s="662">
        <v>0</v>
      </c>
      <c r="AK130" s="662">
        <v>1.4651000000000001</v>
      </c>
      <c r="AL130" s="574">
        <v>1.0181</v>
      </c>
      <c r="AM130" s="601">
        <v>0</v>
      </c>
      <c r="AN130" s="602">
        <v>1.4391</v>
      </c>
      <c r="AO130" s="603">
        <v>1.5077</v>
      </c>
      <c r="AP130" s="578">
        <v>0</v>
      </c>
      <c r="AQ130" s="578">
        <v>0</v>
      </c>
      <c r="AR130" s="579">
        <v>0</v>
      </c>
      <c r="AS130" s="305">
        <v>0</v>
      </c>
      <c r="AT130" s="557">
        <v>1</v>
      </c>
      <c r="AU130" s="557">
        <v>1</v>
      </c>
      <c r="AV130" s="580">
        <v>0</v>
      </c>
      <c r="AW130" s="581">
        <v>0</v>
      </c>
      <c r="AX130" s="580">
        <v>0</v>
      </c>
      <c r="AY130" s="580">
        <v>0</v>
      </c>
      <c r="AZ130" s="229" t="s">
        <v>1231</v>
      </c>
      <c r="BA130" s="573">
        <v>0</v>
      </c>
      <c r="BB130" s="305">
        <v>0</v>
      </c>
      <c r="BC130" s="582">
        <v>0</v>
      </c>
      <c r="BD130" s="583">
        <v>0</v>
      </c>
      <c r="BE130" s="584">
        <v>0</v>
      </c>
      <c r="BF130" s="585">
        <v>0</v>
      </c>
      <c r="BG130" s="584">
        <v>2.9899999999999999E-2</v>
      </c>
      <c r="BH130" s="604">
        <v>1</v>
      </c>
      <c r="BI130" s="605"/>
      <c r="BK130" s="547"/>
    </row>
    <row r="131" spans="1:63" s="2" customFormat="1" x14ac:dyDescent="0.2">
      <c r="A131" s="22" t="s">
        <v>233</v>
      </c>
      <c r="B131" s="37" t="s">
        <v>234</v>
      </c>
      <c r="C131" s="38" t="s">
        <v>233</v>
      </c>
      <c r="D131" s="24" t="s">
        <v>234</v>
      </c>
      <c r="E131" s="39" t="s">
        <v>235</v>
      </c>
      <c r="F131" s="40" t="s">
        <v>169</v>
      </c>
      <c r="G131" s="41">
        <v>12</v>
      </c>
      <c r="H131" s="525"/>
      <c r="I131" s="555">
        <v>0</v>
      </c>
      <c r="J131" s="555">
        <v>0</v>
      </c>
      <c r="K131" s="555">
        <v>0</v>
      </c>
      <c r="L131" s="555">
        <v>0</v>
      </c>
      <c r="M131" s="595">
        <v>0</v>
      </c>
      <c r="N131" s="181">
        <v>0</v>
      </c>
      <c r="O131" s="556">
        <v>0</v>
      </c>
      <c r="P131" s="556">
        <v>0</v>
      </c>
      <c r="Q131" s="596">
        <v>5.65</v>
      </c>
      <c r="R131" s="597">
        <v>0</v>
      </c>
      <c r="S131" s="556">
        <v>0</v>
      </c>
      <c r="T131" s="181">
        <v>0</v>
      </c>
      <c r="U131" s="598">
        <v>0</v>
      </c>
      <c r="V131" s="599">
        <v>0</v>
      </c>
      <c r="W131" s="563">
        <v>0</v>
      </c>
      <c r="X131" s="564">
        <v>0</v>
      </c>
      <c r="Y131" s="565">
        <v>0</v>
      </c>
      <c r="Z131" s="564">
        <v>0</v>
      </c>
      <c r="AA131" s="566">
        <v>0</v>
      </c>
      <c r="AB131" s="567">
        <v>0</v>
      </c>
      <c r="AC131" s="538">
        <v>0</v>
      </c>
      <c r="AD131" s="600">
        <v>1</v>
      </c>
      <c r="AE131" s="569">
        <v>0</v>
      </c>
      <c r="AF131" s="568">
        <v>1</v>
      </c>
      <c r="AG131" s="570">
        <v>0.99</v>
      </c>
      <c r="AH131" s="571">
        <v>0.99</v>
      </c>
      <c r="AI131" s="572">
        <v>1</v>
      </c>
      <c r="AJ131" s="573">
        <v>0.99</v>
      </c>
      <c r="AK131" s="573">
        <v>0.99</v>
      </c>
      <c r="AL131" s="574">
        <v>0.91749999999999998</v>
      </c>
      <c r="AM131" s="601">
        <v>1.079</v>
      </c>
      <c r="AN131" s="602">
        <v>1.079</v>
      </c>
      <c r="AO131" s="603">
        <v>1.673</v>
      </c>
      <c r="AP131" s="578">
        <v>0</v>
      </c>
      <c r="AQ131" s="578">
        <v>0</v>
      </c>
      <c r="AR131" s="579">
        <v>0</v>
      </c>
      <c r="AS131" s="305">
        <v>0</v>
      </c>
      <c r="AT131" s="557">
        <v>1</v>
      </c>
      <c r="AU131" s="557">
        <v>1</v>
      </c>
      <c r="AV131" s="580">
        <v>0</v>
      </c>
      <c r="AW131" s="581">
        <v>0</v>
      </c>
      <c r="AX131" s="580">
        <v>0</v>
      </c>
      <c r="AY131" s="580">
        <v>0</v>
      </c>
      <c r="AZ131" s="229" t="s">
        <v>1231</v>
      </c>
      <c r="BA131" s="573">
        <v>0.99</v>
      </c>
      <c r="BB131" s="305">
        <v>0</v>
      </c>
      <c r="BC131" s="582">
        <v>0</v>
      </c>
      <c r="BD131" s="583">
        <v>1</v>
      </c>
      <c r="BE131" s="584">
        <v>0.02</v>
      </c>
      <c r="BF131" s="585">
        <v>0.02</v>
      </c>
      <c r="BG131" s="584">
        <v>0.02</v>
      </c>
      <c r="BH131" s="604">
        <v>1</v>
      </c>
      <c r="BI131" s="605"/>
      <c r="BK131" s="547"/>
    </row>
    <row r="132" spans="1:63" s="2" customFormat="1" x14ac:dyDescent="0.2">
      <c r="A132" s="195" t="s">
        <v>214</v>
      </c>
      <c r="B132" s="196" t="s">
        <v>215</v>
      </c>
      <c r="C132" s="663" t="s">
        <v>236</v>
      </c>
      <c r="D132" s="664" t="s">
        <v>237</v>
      </c>
      <c r="E132" s="665" t="s">
        <v>1052</v>
      </c>
      <c r="F132" s="666" t="s">
        <v>169</v>
      </c>
      <c r="G132" s="667">
        <v>12</v>
      </c>
      <c r="H132" s="525" t="s">
        <v>1364</v>
      </c>
      <c r="I132" s="611">
        <v>0</v>
      </c>
      <c r="J132" s="611">
        <v>0</v>
      </c>
      <c r="K132" s="611">
        <v>0</v>
      </c>
      <c r="L132" s="611">
        <v>0</v>
      </c>
      <c r="M132" s="612">
        <v>0</v>
      </c>
      <c r="N132" s="186">
        <v>0</v>
      </c>
      <c r="O132" s="613">
        <v>0</v>
      </c>
      <c r="P132" s="613">
        <v>0</v>
      </c>
      <c r="Q132" s="614">
        <v>0</v>
      </c>
      <c r="R132" s="615">
        <v>0</v>
      </c>
      <c r="S132" s="613">
        <v>0</v>
      </c>
      <c r="T132" s="186">
        <v>0</v>
      </c>
      <c r="U132" s="616">
        <v>0</v>
      </c>
      <c r="V132" s="617">
        <v>0</v>
      </c>
      <c r="W132" s="563">
        <v>0</v>
      </c>
      <c r="X132" s="564">
        <v>0</v>
      </c>
      <c r="Y132" s="565">
        <v>0</v>
      </c>
      <c r="Z132" s="564">
        <v>0</v>
      </c>
      <c r="AA132" s="566">
        <v>0</v>
      </c>
      <c r="AB132" s="567">
        <v>0</v>
      </c>
      <c r="AC132" s="618">
        <v>0</v>
      </c>
      <c r="AD132" s="619">
        <v>0</v>
      </c>
      <c r="AE132" s="569">
        <v>0</v>
      </c>
      <c r="AF132" s="568">
        <v>0</v>
      </c>
      <c r="AG132" s="570">
        <v>0</v>
      </c>
      <c r="AH132" s="571">
        <v>0</v>
      </c>
      <c r="AI132" s="620">
        <v>0.32819999999999999</v>
      </c>
      <c r="AJ132" s="621">
        <v>0.49609999999999999</v>
      </c>
      <c r="AK132" s="621">
        <v>0</v>
      </c>
      <c r="AL132" s="574">
        <v>0</v>
      </c>
      <c r="AM132" s="601">
        <v>0.48370000000000002</v>
      </c>
      <c r="AN132" s="602">
        <v>0</v>
      </c>
      <c r="AO132" s="603">
        <v>0</v>
      </c>
      <c r="AP132" s="578">
        <v>0</v>
      </c>
      <c r="AQ132" s="578" t="s">
        <v>1377</v>
      </c>
      <c r="AR132" s="579">
        <v>0</v>
      </c>
      <c r="AS132" s="305">
        <v>0</v>
      </c>
      <c r="AT132" s="557">
        <v>0</v>
      </c>
      <c r="AU132" s="557">
        <v>0</v>
      </c>
      <c r="AV132" s="580">
        <v>0</v>
      </c>
      <c r="AW132" s="581">
        <v>0</v>
      </c>
      <c r="AX132" s="580">
        <v>0</v>
      </c>
      <c r="AY132" s="580">
        <v>0</v>
      </c>
      <c r="AZ132" s="229" t="s">
        <v>1231</v>
      </c>
      <c r="BA132" s="573">
        <v>0</v>
      </c>
      <c r="BB132" s="305">
        <v>0</v>
      </c>
      <c r="BC132" s="582">
        <v>0</v>
      </c>
      <c r="BD132" s="583">
        <v>0</v>
      </c>
      <c r="BE132" s="584">
        <v>0</v>
      </c>
      <c r="BF132" s="585">
        <v>1.06E-2</v>
      </c>
      <c r="BG132" s="584">
        <v>0</v>
      </c>
      <c r="BH132" s="604">
        <v>0</v>
      </c>
      <c r="BI132" s="605"/>
      <c r="BK132" s="547"/>
    </row>
    <row r="133" spans="1:63" s="2" customFormat="1" x14ac:dyDescent="0.2">
      <c r="A133" s="195" t="s">
        <v>220</v>
      </c>
      <c r="B133" s="196" t="s">
        <v>221</v>
      </c>
      <c r="C133" s="663" t="s">
        <v>236</v>
      </c>
      <c r="D133" s="664" t="s">
        <v>237</v>
      </c>
      <c r="E133" s="665" t="s">
        <v>1053</v>
      </c>
      <c r="F133" s="666" t="s">
        <v>169</v>
      </c>
      <c r="G133" s="667">
        <v>12</v>
      </c>
      <c r="H133" s="525" t="s">
        <v>1364</v>
      </c>
      <c r="I133" s="611">
        <v>0</v>
      </c>
      <c r="J133" s="611">
        <v>0</v>
      </c>
      <c r="K133" s="611">
        <v>0</v>
      </c>
      <c r="L133" s="611">
        <v>0</v>
      </c>
      <c r="M133" s="612">
        <v>0</v>
      </c>
      <c r="N133" s="186">
        <v>0</v>
      </c>
      <c r="O133" s="613">
        <v>0</v>
      </c>
      <c r="P133" s="613">
        <v>0</v>
      </c>
      <c r="Q133" s="614">
        <v>0</v>
      </c>
      <c r="R133" s="615">
        <v>0</v>
      </c>
      <c r="S133" s="613">
        <v>0</v>
      </c>
      <c r="T133" s="186">
        <v>0</v>
      </c>
      <c r="U133" s="616">
        <v>0</v>
      </c>
      <c r="V133" s="617">
        <v>0</v>
      </c>
      <c r="W133" s="563">
        <v>0</v>
      </c>
      <c r="X133" s="564">
        <v>0</v>
      </c>
      <c r="Y133" s="565">
        <v>0</v>
      </c>
      <c r="Z133" s="564">
        <v>0</v>
      </c>
      <c r="AA133" s="566">
        <v>0</v>
      </c>
      <c r="AB133" s="567">
        <v>0</v>
      </c>
      <c r="AC133" s="618">
        <v>0</v>
      </c>
      <c r="AD133" s="619">
        <v>0</v>
      </c>
      <c r="AE133" s="569">
        <v>0</v>
      </c>
      <c r="AF133" s="568">
        <v>0</v>
      </c>
      <c r="AG133" s="570">
        <v>0</v>
      </c>
      <c r="AH133" s="571">
        <v>0</v>
      </c>
      <c r="AI133" s="620">
        <v>0.32819999999999999</v>
      </c>
      <c r="AJ133" s="621">
        <v>0.49609999999999999</v>
      </c>
      <c r="AK133" s="621">
        <v>0</v>
      </c>
      <c r="AL133" s="574">
        <v>0</v>
      </c>
      <c r="AM133" s="601">
        <v>0.50239999999999996</v>
      </c>
      <c r="AN133" s="602">
        <v>0</v>
      </c>
      <c r="AO133" s="603">
        <v>0</v>
      </c>
      <c r="AP133" s="578">
        <v>0</v>
      </c>
      <c r="AQ133" s="578" t="s">
        <v>1377</v>
      </c>
      <c r="AR133" s="579">
        <v>0</v>
      </c>
      <c r="AS133" s="305">
        <v>0</v>
      </c>
      <c r="AT133" s="557">
        <v>0</v>
      </c>
      <c r="AU133" s="557">
        <v>0</v>
      </c>
      <c r="AV133" s="580">
        <v>0</v>
      </c>
      <c r="AW133" s="581">
        <v>0</v>
      </c>
      <c r="AX133" s="580">
        <v>0</v>
      </c>
      <c r="AY133" s="580">
        <v>0</v>
      </c>
      <c r="AZ133" s="229" t="s">
        <v>1231</v>
      </c>
      <c r="BA133" s="573">
        <v>0</v>
      </c>
      <c r="BB133" s="305">
        <v>0</v>
      </c>
      <c r="BC133" s="582">
        <v>0</v>
      </c>
      <c r="BD133" s="583">
        <v>0</v>
      </c>
      <c r="BE133" s="584">
        <v>0</v>
      </c>
      <c r="BF133" s="585">
        <v>1.06E-2</v>
      </c>
      <c r="BG133" s="584">
        <v>0</v>
      </c>
      <c r="BH133" s="604">
        <v>0</v>
      </c>
      <c r="BI133" s="605"/>
      <c r="BK133" s="547"/>
    </row>
    <row r="134" spans="1:63" s="2" customFormat="1" x14ac:dyDescent="0.2">
      <c r="A134" s="195" t="s">
        <v>223</v>
      </c>
      <c r="B134" s="196" t="s">
        <v>224</v>
      </c>
      <c r="C134" s="663" t="s">
        <v>236</v>
      </c>
      <c r="D134" s="664" t="s">
        <v>237</v>
      </c>
      <c r="E134" s="665" t="s">
        <v>1054</v>
      </c>
      <c r="F134" s="666" t="s">
        <v>169</v>
      </c>
      <c r="G134" s="667">
        <v>12</v>
      </c>
      <c r="H134" s="525" t="s">
        <v>1364</v>
      </c>
      <c r="I134" s="611">
        <v>0</v>
      </c>
      <c r="J134" s="611">
        <v>0</v>
      </c>
      <c r="K134" s="611">
        <v>0</v>
      </c>
      <c r="L134" s="611">
        <v>0</v>
      </c>
      <c r="M134" s="612">
        <v>0</v>
      </c>
      <c r="N134" s="186">
        <v>0</v>
      </c>
      <c r="O134" s="613">
        <v>0</v>
      </c>
      <c r="P134" s="613">
        <v>0</v>
      </c>
      <c r="Q134" s="614">
        <v>0</v>
      </c>
      <c r="R134" s="615">
        <v>0</v>
      </c>
      <c r="S134" s="613">
        <v>0</v>
      </c>
      <c r="T134" s="186">
        <v>0</v>
      </c>
      <c r="U134" s="616">
        <v>0</v>
      </c>
      <c r="V134" s="617">
        <v>0</v>
      </c>
      <c r="W134" s="563">
        <v>0</v>
      </c>
      <c r="X134" s="564">
        <v>0</v>
      </c>
      <c r="Y134" s="565">
        <v>0</v>
      </c>
      <c r="Z134" s="564">
        <v>0</v>
      </c>
      <c r="AA134" s="566">
        <v>0</v>
      </c>
      <c r="AB134" s="567">
        <v>0</v>
      </c>
      <c r="AC134" s="618">
        <v>0</v>
      </c>
      <c r="AD134" s="619">
        <v>0</v>
      </c>
      <c r="AE134" s="569">
        <v>0</v>
      </c>
      <c r="AF134" s="568">
        <v>0</v>
      </c>
      <c r="AG134" s="570">
        <v>0</v>
      </c>
      <c r="AH134" s="571">
        <v>0</v>
      </c>
      <c r="AI134" s="620">
        <v>0.32819999999999999</v>
      </c>
      <c r="AJ134" s="621">
        <v>0.49609999999999999</v>
      </c>
      <c r="AK134" s="621">
        <v>0</v>
      </c>
      <c r="AL134" s="574">
        <v>0</v>
      </c>
      <c r="AM134" s="601">
        <v>0.49980000000000002</v>
      </c>
      <c r="AN134" s="602">
        <v>0</v>
      </c>
      <c r="AO134" s="603">
        <v>0</v>
      </c>
      <c r="AP134" s="578">
        <v>0</v>
      </c>
      <c r="AQ134" s="578" t="s">
        <v>1377</v>
      </c>
      <c r="AR134" s="579">
        <v>0</v>
      </c>
      <c r="AS134" s="305">
        <v>0</v>
      </c>
      <c r="AT134" s="557">
        <v>0</v>
      </c>
      <c r="AU134" s="557">
        <v>0</v>
      </c>
      <c r="AV134" s="580">
        <v>0</v>
      </c>
      <c r="AW134" s="581">
        <v>0</v>
      </c>
      <c r="AX134" s="580">
        <v>0</v>
      </c>
      <c r="AY134" s="580">
        <v>0</v>
      </c>
      <c r="AZ134" s="229" t="s">
        <v>1231</v>
      </c>
      <c r="BA134" s="573">
        <v>0</v>
      </c>
      <c r="BB134" s="305">
        <v>0</v>
      </c>
      <c r="BC134" s="582">
        <v>0</v>
      </c>
      <c r="BD134" s="583">
        <v>0</v>
      </c>
      <c r="BE134" s="584">
        <v>0</v>
      </c>
      <c r="BF134" s="585">
        <v>1.06E-2</v>
      </c>
      <c r="BG134" s="584">
        <v>0</v>
      </c>
      <c r="BH134" s="604">
        <v>0</v>
      </c>
      <c r="BI134" s="605"/>
      <c r="BK134" s="547"/>
    </row>
    <row r="135" spans="1:63" s="2" customFormat="1" x14ac:dyDescent="0.2">
      <c r="A135" s="195" t="s">
        <v>226</v>
      </c>
      <c r="B135" s="196" t="s">
        <v>227</v>
      </c>
      <c r="C135" s="663" t="s">
        <v>236</v>
      </c>
      <c r="D135" s="664" t="s">
        <v>237</v>
      </c>
      <c r="E135" s="665" t="s">
        <v>1055</v>
      </c>
      <c r="F135" s="666" t="s">
        <v>169</v>
      </c>
      <c r="G135" s="667">
        <v>12</v>
      </c>
      <c r="H135" s="525" t="s">
        <v>1364</v>
      </c>
      <c r="I135" s="611">
        <v>0</v>
      </c>
      <c r="J135" s="611">
        <v>0</v>
      </c>
      <c r="K135" s="611">
        <v>0</v>
      </c>
      <c r="L135" s="611">
        <v>0</v>
      </c>
      <c r="M135" s="612">
        <v>0</v>
      </c>
      <c r="N135" s="186">
        <v>0</v>
      </c>
      <c r="O135" s="613">
        <v>0</v>
      </c>
      <c r="P135" s="613">
        <v>0</v>
      </c>
      <c r="Q135" s="614">
        <v>0</v>
      </c>
      <c r="R135" s="615">
        <v>0</v>
      </c>
      <c r="S135" s="613">
        <v>0</v>
      </c>
      <c r="T135" s="186">
        <v>0</v>
      </c>
      <c r="U135" s="616">
        <v>0</v>
      </c>
      <c r="V135" s="617">
        <v>0</v>
      </c>
      <c r="W135" s="563">
        <v>0</v>
      </c>
      <c r="X135" s="564">
        <v>0</v>
      </c>
      <c r="Y135" s="565">
        <v>0</v>
      </c>
      <c r="Z135" s="564">
        <v>0</v>
      </c>
      <c r="AA135" s="566">
        <v>0</v>
      </c>
      <c r="AB135" s="567">
        <v>0</v>
      </c>
      <c r="AC135" s="618">
        <v>0</v>
      </c>
      <c r="AD135" s="619">
        <v>0</v>
      </c>
      <c r="AE135" s="569">
        <v>0</v>
      </c>
      <c r="AF135" s="568">
        <v>0</v>
      </c>
      <c r="AG135" s="570">
        <v>0</v>
      </c>
      <c r="AH135" s="571">
        <v>0</v>
      </c>
      <c r="AI135" s="620">
        <v>0.32819999999999999</v>
      </c>
      <c r="AJ135" s="621">
        <v>0.49609999999999999</v>
      </c>
      <c r="AK135" s="621">
        <v>0</v>
      </c>
      <c r="AL135" s="574" t="s">
        <v>1367</v>
      </c>
      <c r="AM135" s="601" t="s">
        <v>1367</v>
      </c>
      <c r="AN135" s="602" t="s">
        <v>1367</v>
      </c>
      <c r="AO135" s="603" t="s">
        <v>1367</v>
      </c>
      <c r="AP135" s="578">
        <v>0</v>
      </c>
      <c r="AQ135" s="578" t="s">
        <v>1377</v>
      </c>
      <c r="AR135" s="579">
        <v>0</v>
      </c>
      <c r="AS135" s="305">
        <v>0</v>
      </c>
      <c r="AT135" s="557">
        <v>1</v>
      </c>
      <c r="AU135" s="557">
        <v>1</v>
      </c>
      <c r="AV135" s="580">
        <v>0</v>
      </c>
      <c r="AW135" s="581">
        <v>0</v>
      </c>
      <c r="AX135" s="580">
        <v>0</v>
      </c>
      <c r="AY135" s="580">
        <v>0</v>
      </c>
      <c r="AZ135" s="229" t="s">
        <v>1231</v>
      </c>
      <c r="BA135" s="573">
        <v>0</v>
      </c>
      <c r="BB135" s="305">
        <v>0</v>
      </c>
      <c r="BC135" s="582">
        <v>0</v>
      </c>
      <c r="BD135" s="583">
        <v>0</v>
      </c>
      <c r="BE135" s="584">
        <v>0</v>
      </c>
      <c r="BF135" s="585">
        <v>1.06E-2</v>
      </c>
      <c r="BG135" s="584">
        <v>0</v>
      </c>
      <c r="BH135" s="604">
        <v>0</v>
      </c>
      <c r="BI135" s="605"/>
      <c r="BK135" s="547"/>
    </row>
    <row r="136" spans="1:63" s="2" customFormat="1" x14ac:dyDescent="0.2">
      <c r="A136" s="195" t="s">
        <v>230</v>
      </c>
      <c r="B136" s="196" t="s">
        <v>231</v>
      </c>
      <c r="C136" s="663" t="s">
        <v>236</v>
      </c>
      <c r="D136" s="664" t="s">
        <v>237</v>
      </c>
      <c r="E136" s="665" t="s">
        <v>1056</v>
      </c>
      <c r="F136" s="666" t="s">
        <v>169</v>
      </c>
      <c r="G136" s="667">
        <v>12</v>
      </c>
      <c r="H136" s="525" t="s">
        <v>1364</v>
      </c>
      <c r="I136" s="611">
        <v>0</v>
      </c>
      <c r="J136" s="611">
        <v>0</v>
      </c>
      <c r="K136" s="611">
        <v>0</v>
      </c>
      <c r="L136" s="611">
        <v>0</v>
      </c>
      <c r="M136" s="612">
        <v>0</v>
      </c>
      <c r="N136" s="186">
        <v>0</v>
      </c>
      <c r="O136" s="613">
        <v>0</v>
      </c>
      <c r="P136" s="613">
        <v>0</v>
      </c>
      <c r="Q136" s="614">
        <v>0</v>
      </c>
      <c r="R136" s="615">
        <v>0</v>
      </c>
      <c r="S136" s="613">
        <v>0</v>
      </c>
      <c r="T136" s="186">
        <v>0</v>
      </c>
      <c r="U136" s="616">
        <v>0</v>
      </c>
      <c r="V136" s="617">
        <v>0</v>
      </c>
      <c r="W136" s="563">
        <v>0</v>
      </c>
      <c r="X136" s="564">
        <v>0</v>
      </c>
      <c r="Y136" s="565">
        <v>0</v>
      </c>
      <c r="Z136" s="564">
        <v>0</v>
      </c>
      <c r="AA136" s="566">
        <v>0</v>
      </c>
      <c r="AB136" s="567">
        <v>0</v>
      </c>
      <c r="AC136" s="618">
        <v>0</v>
      </c>
      <c r="AD136" s="619">
        <v>0</v>
      </c>
      <c r="AE136" s="569">
        <v>0</v>
      </c>
      <c r="AF136" s="568">
        <v>0</v>
      </c>
      <c r="AG136" s="570">
        <v>0</v>
      </c>
      <c r="AH136" s="571">
        <v>0</v>
      </c>
      <c r="AI136" s="620">
        <v>0.32819999999999999</v>
      </c>
      <c r="AJ136" s="621">
        <v>0.49609999999999999</v>
      </c>
      <c r="AK136" s="621">
        <v>0</v>
      </c>
      <c r="AL136" s="574">
        <v>0</v>
      </c>
      <c r="AM136" s="601">
        <v>0.48730000000000001</v>
      </c>
      <c r="AN136" s="602">
        <v>0</v>
      </c>
      <c r="AO136" s="603">
        <v>0</v>
      </c>
      <c r="AP136" s="578">
        <v>0</v>
      </c>
      <c r="AQ136" s="578" t="s">
        <v>1377</v>
      </c>
      <c r="AR136" s="579">
        <v>0</v>
      </c>
      <c r="AS136" s="305">
        <v>0</v>
      </c>
      <c r="AT136" s="557">
        <v>0</v>
      </c>
      <c r="AU136" s="557">
        <v>0</v>
      </c>
      <c r="AV136" s="580">
        <v>0</v>
      </c>
      <c r="AW136" s="581">
        <v>0</v>
      </c>
      <c r="AX136" s="580">
        <v>0</v>
      </c>
      <c r="AY136" s="580">
        <v>0</v>
      </c>
      <c r="AZ136" s="229" t="s">
        <v>1231</v>
      </c>
      <c r="BA136" s="573">
        <v>0</v>
      </c>
      <c r="BB136" s="305">
        <v>0</v>
      </c>
      <c r="BC136" s="582">
        <v>0</v>
      </c>
      <c r="BD136" s="583">
        <v>0</v>
      </c>
      <c r="BE136" s="584">
        <v>0</v>
      </c>
      <c r="BF136" s="585">
        <v>1.06E-2</v>
      </c>
      <c r="BG136" s="584">
        <v>0</v>
      </c>
      <c r="BH136" s="604">
        <v>0</v>
      </c>
      <c r="BI136" s="605"/>
      <c r="BK136" s="547"/>
    </row>
    <row r="137" spans="1:63" s="2" customFormat="1" x14ac:dyDescent="0.2">
      <c r="A137" s="668" t="s">
        <v>236</v>
      </c>
      <c r="B137" s="669" t="s">
        <v>1365</v>
      </c>
      <c r="C137" s="663" t="s">
        <v>236</v>
      </c>
      <c r="D137" s="664" t="s">
        <v>237</v>
      </c>
      <c r="E137" s="665" t="s">
        <v>239</v>
      </c>
      <c r="F137" s="670" t="s">
        <v>169</v>
      </c>
      <c r="G137" s="671">
        <v>12</v>
      </c>
      <c r="H137" s="525" t="s">
        <v>1364</v>
      </c>
      <c r="I137" s="633">
        <v>14658592</v>
      </c>
      <c r="J137" s="633">
        <v>2347443</v>
      </c>
      <c r="K137" s="633">
        <v>0</v>
      </c>
      <c r="L137" s="633">
        <v>0</v>
      </c>
      <c r="M137" s="192">
        <v>0</v>
      </c>
      <c r="N137" s="634">
        <v>14658592</v>
      </c>
      <c r="O137" s="635">
        <v>2347443</v>
      </c>
      <c r="P137" s="635">
        <v>12311149</v>
      </c>
      <c r="Q137" s="636">
        <v>809.60000000000014</v>
      </c>
      <c r="R137" s="637">
        <v>0</v>
      </c>
      <c r="S137" s="635">
        <v>0</v>
      </c>
      <c r="T137" s="634">
        <v>0</v>
      </c>
      <c r="U137" s="638">
        <v>12311149</v>
      </c>
      <c r="V137" s="639">
        <v>15206.46</v>
      </c>
      <c r="W137" s="563">
        <v>564618</v>
      </c>
      <c r="X137" s="564">
        <v>697.4</v>
      </c>
      <c r="Y137" s="565">
        <v>14509.06</v>
      </c>
      <c r="Z137" s="564">
        <v>0</v>
      </c>
      <c r="AA137" s="566">
        <v>0</v>
      </c>
      <c r="AB137" s="567">
        <v>12311149</v>
      </c>
      <c r="AC137" s="640">
        <v>15206.46</v>
      </c>
      <c r="AD137" s="641">
        <v>1.60762</v>
      </c>
      <c r="AE137" s="569">
        <v>0</v>
      </c>
      <c r="AF137" s="642">
        <v>1.60762</v>
      </c>
      <c r="AG137" s="643">
        <v>1.5914999999999999</v>
      </c>
      <c r="AH137" s="571">
        <v>1.5914999999999999</v>
      </c>
      <c r="AI137" s="644">
        <v>0</v>
      </c>
      <c r="AJ137" s="645">
        <v>0</v>
      </c>
      <c r="AK137" s="645">
        <v>0</v>
      </c>
      <c r="AL137" s="574">
        <v>0</v>
      </c>
      <c r="AM137" s="601">
        <v>0</v>
      </c>
      <c r="AN137" s="602">
        <v>0</v>
      </c>
      <c r="AO137" s="603">
        <v>0</v>
      </c>
      <c r="AP137" s="578">
        <v>0</v>
      </c>
      <c r="AQ137" s="578" t="s">
        <v>1377</v>
      </c>
      <c r="AR137" s="579">
        <v>0</v>
      </c>
      <c r="AS137" s="305">
        <v>0</v>
      </c>
      <c r="AT137" s="557">
        <v>0</v>
      </c>
      <c r="AU137" s="557">
        <v>0</v>
      </c>
      <c r="AV137" s="580">
        <v>12311149</v>
      </c>
      <c r="AW137" s="581">
        <v>0</v>
      </c>
      <c r="AX137" s="580">
        <v>0</v>
      </c>
      <c r="AY137" s="580">
        <v>12311149</v>
      </c>
      <c r="AZ137" s="229" t="s">
        <v>1231</v>
      </c>
      <c r="BA137" s="573">
        <v>1.5914999999999999</v>
      </c>
      <c r="BB137" s="305">
        <v>0</v>
      </c>
      <c r="BC137" s="582">
        <v>0</v>
      </c>
      <c r="BD137" s="583">
        <v>1.60762</v>
      </c>
      <c r="BE137" s="584">
        <v>3.2199999999999999E-2</v>
      </c>
      <c r="BF137" s="585">
        <v>0</v>
      </c>
      <c r="BG137" s="584">
        <v>0</v>
      </c>
      <c r="BH137" s="604">
        <v>0</v>
      </c>
      <c r="BI137" s="605"/>
      <c r="BK137" s="547"/>
    </row>
    <row r="138" spans="1:63" s="2" customFormat="1" x14ac:dyDescent="0.2">
      <c r="A138" s="182" t="s">
        <v>214</v>
      </c>
      <c r="B138" s="183" t="s">
        <v>215</v>
      </c>
      <c r="C138" s="663" t="s">
        <v>240</v>
      </c>
      <c r="D138" s="664" t="s">
        <v>1366</v>
      </c>
      <c r="E138" s="665" t="s">
        <v>1058</v>
      </c>
      <c r="F138" s="609" t="s">
        <v>169</v>
      </c>
      <c r="G138" s="672">
        <v>12</v>
      </c>
      <c r="H138" s="525" t="s">
        <v>1364</v>
      </c>
      <c r="I138" s="611">
        <v>0</v>
      </c>
      <c r="J138" s="611">
        <v>0</v>
      </c>
      <c r="K138" s="611">
        <v>0</v>
      </c>
      <c r="L138" s="611">
        <v>0</v>
      </c>
      <c r="M138" s="612">
        <v>0</v>
      </c>
      <c r="N138" s="186">
        <v>0</v>
      </c>
      <c r="O138" s="613">
        <v>0</v>
      </c>
      <c r="P138" s="613">
        <v>0</v>
      </c>
      <c r="Q138" s="614">
        <v>0</v>
      </c>
      <c r="R138" s="615">
        <v>0</v>
      </c>
      <c r="S138" s="613">
        <v>0</v>
      </c>
      <c r="T138" s="186">
        <v>0</v>
      </c>
      <c r="U138" s="616">
        <v>0</v>
      </c>
      <c r="V138" s="617">
        <v>0</v>
      </c>
      <c r="W138" s="563">
        <v>0</v>
      </c>
      <c r="X138" s="564">
        <v>0</v>
      </c>
      <c r="Y138" s="565">
        <v>0</v>
      </c>
      <c r="Z138" s="564">
        <v>0</v>
      </c>
      <c r="AA138" s="566">
        <v>0</v>
      </c>
      <c r="AB138" s="567">
        <v>0</v>
      </c>
      <c r="AC138" s="618">
        <v>0</v>
      </c>
      <c r="AD138" s="619">
        <v>0</v>
      </c>
      <c r="AE138" s="569">
        <v>0</v>
      </c>
      <c r="AF138" s="568">
        <v>0</v>
      </c>
      <c r="AG138" s="570">
        <v>0</v>
      </c>
      <c r="AH138" s="571">
        <v>0</v>
      </c>
      <c r="AI138" s="620">
        <v>0.67179999999999995</v>
      </c>
      <c r="AJ138" s="621">
        <v>0.96899999999999997</v>
      </c>
      <c r="AK138" s="621">
        <v>0</v>
      </c>
      <c r="AL138" s="574">
        <v>0</v>
      </c>
      <c r="AM138" s="601">
        <v>0.94469999999999998</v>
      </c>
      <c r="AN138" s="602">
        <v>0</v>
      </c>
      <c r="AO138" s="603">
        <v>0</v>
      </c>
      <c r="AP138" s="578">
        <v>0</v>
      </c>
      <c r="AQ138" s="578" t="s">
        <v>1377</v>
      </c>
      <c r="AR138" s="579">
        <v>0</v>
      </c>
      <c r="AS138" s="305">
        <v>0</v>
      </c>
      <c r="AT138" s="557">
        <v>0</v>
      </c>
      <c r="AU138" s="557">
        <v>0</v>
      </c>
      <c r="AV138" s="580">
        <v>0</v>
      </c>
      <c r="AW138" s="581">
        <v>0</v>
      </c>
      <c r="AX138" s="580">
        <v>0</v>
      </c>
      <c r="AY138" s="580">
        <v>0</v>
      </c>
      <c r="AZ138" s="229" t="s">
        <v>1231</v>
      </c>
      <c r="BA138" s="573">
        <v>0</v>
      </c>
      <c r="BB138" s="305">
        <v>0</v>
      </c>
      <c r="BC138" s="582">
        <v>0</v>
      </c>
      <c r="BD138" s="583">
        <v>0</v>
      </c>
      <c r="BE138" s="584">
        <v>0</v>
      </c>
      <c r="BF138" s="585">
        <v>2.07E-2</v>
      </c>
      <c r="BG138" s="584">
        <v>0</v>
      </c>
      <c r="BH138" s="604">
        <v>0</v>
      </c>
      <c r="BI138" s="605"/>
      <c r="BK138" s="547"/>
    </row>
    <row r="139" spans="1:63" s="2" customFormat="1" x14ac:dyDescent="0.2">
      <c r="A139" s="182" t="s">
        <v>217</v>
      </c>
      <c r="B139" s="183" t="s">
        <v>218</v>
      </c>
      <c r="C139" s="663" t="s">
        <v>240</v>
      </c>
      <c r="D139" s="664" t="s">
        <v>1366</v>
      </c>
      <c r="E139" s="665" t="s">
        <v>1059</v>
      </c>
      <c r="F139" s="609" t="s">
        <v>169</v>
      </c>
      <c r="G139" s="672">
        <v>12</v>
      </c>
      <c r="H139" s="525" t="s">
        <v>1364</v>
      </c>
      <c r="I139" s="611">
        <v>0</v>
      </c>
      <c r="J139" s="611">
        <v>0</v>
      </c>
      <c r="K139" s="611">
        <v>0</v>
      </c>
      <c r="L139" s="611">
        <v>0</v>
      </c>
      <c r="M139" s="612">
        <v>0</v>
      </c>
      <c r="N139" s="186">
        <v>0</v>
      </c>
      <c r="O139" s="613">
        <v>0</v>
      </c>
      <c r="P139" s="613">
        <v>0</v>
      </c>
      <c r="Q139" s="614">
        <v>0</v>
      </c>
      <c r="R139" s="615">
        <v>0</v>
      </c>
      <c r="S139" s="613">
        <v>0</v>
      </c>
      <c r="T139" s="186">
        <v>0</v>
      </c>
      <c r="U139" s="616">
        <v>0</v>
      </c>
      <c r="V139" s="617">
        <v>0</v>
      </c>
      <c r="W139" s="563">
        <v>0</v>
      </c>
      <c r="X139" s="564">
        <v>0</v>
      </c>
      <c r="Y139" s="565">
        <v>0</v>
      </c>
      <c r="Z139" s="564">
        <v>0</v>
      </c>
      <c r="AA139" s="566">
        <v>0</v>
      </c>
      <c r="AB139" s="567">
        <v>0</v>
      </c>
      <c r="AC139" s="618">
        <v>0</v>
      </c>
      <c r="AD139" s="619">
        <v>0</v>
      </c>
      <c r="AE139" s="569">
        <v>0</v>
      </c>
      <c r="AF139" s="568">
        <v>0</v>
      </c>
      <c r="AG139" s="570">
        <v>0</v>
      </c>
      <c r="AH139" s="571">
        <v>0</v>
      </c>
      <c r="AI139" s="620">
        <v>0.60140000000000005</v>
      </c>
      <c r="AJ139" s="621">
        <v>0.86750000000000005</v>
      </c>
      <c r="AK139" s="621">
        <v>0</v>
      </c>
      <c r="AL139" s="574">
        <v>0</v>
      </c>
      <c r="AM139" s="601">
        <v>0.8659</v>
      </c>
      <c r="AN139" s="602">
        <v>0</v>
      </c>
      <c r="AO139" s="603">
        <v>0</v>
      </c>
      <c r="AP139" s="578">
        <v>0</v>
      </c>
      <c r="AQ139" s="578" t="s">
        <v>1377</v>
      </c>
      <c r="AR139" s="579">
        <v>0</v>
      </c>
      <c r="AS139" s="305">
        <v>0</v>
      </c>
      <c r="AT139" s="557">
        <v>0</v>
      </c>
      <c r="AU139" s="557">
        <v>0</v>
      </c>
      <c r="AV139" s="580">
        <v>0</v>
      </c>
      <c r="AW139" s="581">
        <v>0</v>
      </c>
      <c r="AX139" s="580">
        <v>0</v>
      </c>
      <c r="AY139" s="580">
        <v>0</v>
      </c>
      <c r="AZ139" s="229" t="s">
        <v>1231</v>
      </c>
      <c r="BA139" s="573">
        <v>0</v>
      </c>
      <c r="BB139" s="305">
        <v>0</v>
      </c>
      <c r="BC139" s="582">
        <v>0</v>
      </c>
      <c r="BD139" s="583">
        <v>0</v>
      </c>
      <c r="BE139" s="584">
        <v>0</v>
      </c>
      <c r="BF139" s="585">
        <v>1.8499999999999999E-2</v>
      </c>
      <c r="BG139" s="584">
        <v>0</v>
      </c>
      <c r="BH139" s="604">
        <v>0</v>
      </c>
      <c r="BI139" s="605"/>
      <c r="BK139" s="547"/>
    </row>
    <row r="140" spans="1:63" s="2" customFormat="1" x14ac:dyDescent="0.2">
      <c r="A140" s="182" t="s">
        <v>220</v>
      </c>
      <c r="B140" s="183" t="s">
        <v>221</v>
      </c>
      <c r="C140" s="663" t="s">
        <v>240</v>
      </c>
      <c r="D140" s="664" t="s">
        <v>1366</v>
      </c>
      <c r="E140" s="665" t="s">
        <v>1060</v>
      </c>
      <c r="F140" s="609" t="s">
        <v>169</v>
      </c>
      <c r="G140" s="672">
        <v>12</v>
      </c>
      <c r="H140" s="525" t="s">
        <v>1364</v>
      </c>
      <c r="I140" s="611">
        <v>0</v>
      </c>
      <c r="J140" s="611">
        <v>0</v>
      </c>
      <c r="K140" s="611">
        <v>0</v>
      </c>
      <c r="L140" s="611">
        <v>0</v>
      </c>
      <c r="M140" s="612">
        <v>0</v>
      </c>
      <c r="N140" s="186">
        <v>0</v>
      </c>
      <c r="O140" s="613">
        <v>0</v>
      </c>
      <c r="P140" s="613">
        <v>0</v>
      </c>
      <c r="Q140" s="614">
        <v>0</v>
      </c>
      <c r="R140" s="615">
        <v>0</v>
      </c>
      <c r="S140" s="613">
        <v>0</v>
      </c>
      <c r="T140" s="186">
        <v>0</v>
      </c>
      <c r="U140" s="616">
        <v>0</v>
      </c>
      <c r="V140" s="617">
        <v>0</v>
      </c>
      <c r="W140" s="563">
        <v>0</v>
      </c>
      <c r="X140" s="564">
        <v>0</v>
      </c>
      <c r="Y140" s="565">
        <v>0</v>
      </c>
      <c r="Z140" s="564">
        <v>0</v>
      </c>
      <c r="AA140" s="566">
        <v>0</v>
      </c>
      <c r="AB140" s="567">
        <v>0</v>
      </c>
      <c r="AC140" s="618">
        <v>0</v>
      </c>
      <c r="AD140" s="619">
        <v>0</v>
      </c>
      <c r="AE140" s="569">
        <v>0</v>
      </c>
      <c r="AF140" s="568">
        <v>0</v>
      </c>
      <c r="AG140" s="570">
        <v>0</v>
      </c>
      <c r="AH140" s="571">
        <v>0</v>
      </c>
      <c r="AI140" s="620">
        <v>0.67179999999999995</v>
      </c>
      <c r="AJ140" s="621">
        <v>0.96899999999999997</v>
      </c>
      <c r="AK140" s="621">
        <v>0</v>
      </c>
      <c r="AL140" s="574">
        <v>0</v>
      </c>
      <c r="AM140" s="601">
        <v>0.98140000000000005</v>
      </c>
      <c r="AN140" s="602">
        <v>0</v>
      </c>
      <c r="AO140" s="603">
        <v>0</v>
      </c>
      <c r="AP140" s="578">
        <v>0</v>
      </c>
      <c r="AQ140" s="578" t="s">
        <v>1377</v>
      </c>
      <c r="AR140" s="579">
        <v>0</v>
      </c>
      <c r="AS140" s="305">
        <v>0</v>
      </c>
      <c r="AT140" s="557">
        <v>0</v>
      </c>
      <c r="AU140" s="557">
        <v>0</v>
      </c>
      <c r="AV140" s="580">
        <v>0</v>
      </c>
      <c r="AW140" s="581">
        <v>0</v>
      </c>
      <c r="AX140" s="580">
        <v>0</v>
      </c>
      <c r="AY140" s="580">
        <v>0</v>
      </c>
      <c r="AZ140" s="229" t="s">
        <v>1231</v>
      </c>
      <c r="BA140" s="573">
        <v>0</v>
      </c>
      <c r="BB140" s="305">
        <v>0</v>
      </c>
      <c r="BC140" s="582">
        <v>0</v>
      </c>
      <c r="BD140" s="583">
        <v>0</v>
      </c>
      <c r="BE140" s="584">
        <v>0</v>
      </c>
      <c r="BF140" s="585">
        <v>2.07E-2</v>
      </c>
      <c r="BG140" s="584">
        <v>0</v>
      </c>
      <c r="BH140" s="604">
        <v>0</v>
      </c>
      <c r="BI140" s="605"/>
      <c r="BK140" s="547"/>
    </row>
    <row r="141" spans="1:63" s="2" customFormat="1" x14ac:dyDescent="0.2">
      <c r="A141" s="182" t="s">
        <v>223</v>
      </c>
      <c r="B141" s="183" t="s">
        <v>224</v>
      </c>
      <c r="C141" s="663" t="s">
        <v>240</v>
      </c>
      <c r="D141" s="664" t="s">
        <v>1366</v>
      </c>
      <c r="E141" s="665" t="s">
        <v>1061</v>
      </c>
      <c r="F141" s="609" t="s">
        <v>169</v>
      </c>
      <c r="G141" s="672">
        <v>12</v>
      </c>
      <c r="H141" s="525" t="s">
        <v>1364</v>
      </c>
      <c r="I141" s="611">
        <v>0</v>
      </c>
      <c r="J141" s="611">
        <v>0</v>
      </c>
      <c r="K141" s="611">
        <v>0</v>
      </c>
      <c r="L141" s="611">
        <v>0</v>
      </c>
      <c r="M141" s="612">
        <v>0</v>
      </c>
      <c r="N141" s="186">
        <v>0</v>
      </c>
      <c r="O141" s="613">
        <v>0</v>
      </c>
      <c r="P141" s="613">
        <v>0</v>
      </c>
      <c r="Q141" s="614">
        <v>0</v>
      </c>
      <c r="R141" s="615">
        <v>0</v>
      </c>
      <c r="S141" s="613">
        <v>0</v>
      </c>
      <c r="T141" s="186">
        <v>0</v>
      </c>
      <c r="U141" s="616">
        <v>0</v>
      </c>
      <c r="V141" s="617">
        <v>0</v>
      </c>
      <c r="W141" s="563">
        <v>0</v>
      </c>
      <c r="X141" s="564">
        <v>0</v>
      </c>
      <c r="Y141" s="565">
        <v>0</v>
      </c>
      <c r="Z141" s="564">
        <v>0</v>
      </c>
      <c r="AA141" s="566">
        <v>0</v>
      </c>
      <c r="AB141" s="567">
        <v>0</v>
      </c>
      <c r="AC141" s="618">
        <v>0</v>
      </c>
      <c r="AD141" s="619">
        <v>0</v>
      </c>
      <c r="AE141" s="569">
        <v>0</v>
      </c>
      <c r="AF141" s="568">
        <v>0</v>
      </c>
      <c r="AG141" s="570">
        <v>0</v>
      </c>
      <c r="AH141" s="571">
        <v>0</v>
      </c>
      <c r="AI141" s="620">
        <v>0.67179999999999995</v>
      </c>
      <c r="AJ141" s="621">
        <v>0.96899999999999997</v>
      </c>
      <c r="AK141" s="621">
        <v>0</v>
      </c>
      <c r="AL141" s="574">
        <v>0</v>
      </c>
      <c r="AM141" s="601">
        <v>0.97629999999999995</v>
      </c>
      <c r="AN141" s="602">
        <v>0</v>
      </c>
      <c r="AO141" s="603">
        <v>0</v>
      </c>
      <c r="AP141" s="578">
        <v>0</v>
      </c>
      <c r="AQ141" s="578" t="s">
        <v>1377</v>
      </c>
      <c r="AR141" s="579">
        <v>0</v>
      </c>
      <c r="AS141" s="305">
        <v>0</v>
      </c>
      <c r="AT141" s="557">
        <v>0</v>
      </c>
      <c r="AU141" s="557">
        <v>0</v>
      </c>
      <c r="AV141" s="580">
        <v>0</v>
      </c>
      <c r="AW141" s="581">
        <v>0</v>
      </c>
      <c r="AX141" s="580">
        <v>0</v>
      </c>
      <c r="AY141" s="580">
        <v>0</v>
      </c>
      <c r="AZ141" s="229" t="s">
        <v>1231</v>
      </c>
      <c r="BA141" s="573">
        <v>0</v>
      </c>
      <c r="BB141" s="305">
        <v>0</v>
      </c>
      <c r="BC141" s="582">
        <v>0</v>
      </c>
      <c r="BD141" s="583">
        <v>0</v>
      </c>
      <c r="BE141" s="584">
        <v>0</v>
      </c>
      <c r="BF141" s="585">
        <v>2.07E-2</v>
      </c>
      <c r="BG141" s="584">
        <v>0</v>
      </c>
      <c r="BH141" s="604">
        <v>0</v>
      </c>
      <c r="BI141" s="605"/>
      <c r="BK141" s="547"/>
    </row>
    <row r="142" spans="1:63" s="2" customFormat="1" x14ac:dyDescent="0.2">
      <c r="A142" s="182" t="s">
        <v>226</v>
      </c>
      <c r="B142" s="183" t="s">
        <v>227</v>
      </c>
      <c r="C142" s="663" t="s">
        <v>240</v>
      </c>
      <c r="D142" s="664" t="s">
        <v>1366</v>
      </c>
      <c r="E142" s="665" t="s">
        <v>1062</v>
      </c>
      <c r="F142" s="609" t="s">
        <v>169</v>
      </c>
      <c r="G142" s="672">
        <v>12</v>
      </c>
      <c r="H142" s="525" t="s">
        <v>1364</v>
      </c>
      <c r="I142" s="611">
        <v>0</v>
      </c>
      <c r="J142" s="611">
        <v>0</v>
      </c>
      <c r="K142" s="611">
        <v>0</v>
      </c>
      <c r="L142" s="611">
        <v>0</v>
      </c>
      <c r="M142" s="612">
        <v>0</v>
      </c>
      <c r="N142" s="186">
        <v>0</v>
      </c>
      <c r="O142" s="613">
        <v>0</v>
      </c>
      <c r="P142" s="613">
        <v>0</v>
      </c>
      <c r="Q142" s="614">
        <v>0</v>
      </c>
      <c r="R142" s="615">
        <v>0</v>
      </c>
      <c r="S142" s="613">
        <v>0</v>
      </c>
      <c r="T142" s="186">
        <v>0</v>
      </c>
      <c r="U142" s="616">
        <v>0</v>
      </c>
      <c r="V142" s="617">
        <v>0</v>
      </c>
      <c r="W142" s="563">
        <v>0</v>
      </c>
      <c r="X142" s="564">
        <v>0</v>
      </c>
      <c r="Y142" s="565">
        <v>0</v>
      </c>
      <c r="Z142" s="564">
        <v>0</v>
      </c>
      <c r="AA142" s="566">
        <v>0</v>
      </c>
      <c r="AB142" s="567">
        <v>0</v>
      </c>
      <c r="AC142" s="618">
        <v>0</v>
      </c>
      <c r="AD142" s="619">
        <v>0</v>
      </c>
      <c r="AE142" s="569">
        <v>0</v>
      </c>
      <c r="AF142" s="568">
        <v>0</v>
      </c>
      <c r="AG142" s="570">
        <v>0</v>
      </c>
      <c r="AH142" s="571">
        <v>0</v>
      </c>
      <c r="AI142" s="620">
        <v>0.67179999999999995</v>
      </c>
      <c r="AJ142" s="621">
        <v>0.96899999999999997</v>
      </c>
      <c r="AK142" s="621">
        <v>0</v>
      </c>
      <c r="AL142" s="574" t="s">
        <v>1367</v>
      </c>
      <c r="AM142" s="601" t="s">
        <v>1367</v>
      </c>
      <c r="AN142" s="602" t="s">
        <v>1367</v>
      </c>
      <c r="AO142" s="603" t="s">
        <v>1367</v>
      </c>
      <c r="AP142" s="578">
        <v>0</v>
      </c>
      <c r="AQ142" s="578" t="s">
        <v>1377</v>
      </c>
      <c r="AR142" s="579">
        <v>0</v>
      </c>
      <c r="AS142" s="305">
        <v>0</v>
      </c>
      <c r="AT142" s="557">
        <v>1</v>
      </c>
      <c r="AU142" s="557">
        <v>1</v>
      </c>
      <c r="AV142" s="580">
        <v>0</v>
      </c>
      <c r="AW142" s="581">
        <v>0</v>
      </c>
      <c r="AX142" s="580">
        <v>0</v>
      </c>
      <c r="AY142" s="580">
        <v>0</v>
      </c>
      <c r="AZ142" s="229" t="s">
        <v>1231</v>
      </c>
      <c r="BA142" s="573">
        <v>0</v>
      </c>
      <c r="BB142" s="305">
        <v>0</v>
      </c>
      <c r="BC142" s="582">
        <v>0</v>
      </c>
      <c r="BD142" s="583">
        <v>0</v>
      </c>
      <c r="BE142" s="584">
        <v>0</v>
      </c>
      <c r="BF142" s="585">
        <v>2.07E-2</v>
      </c>
      <c r="BG142" s="584">
        <v>0</v>
      </c>
      <c r="BH142" s="604">
        <v>0</v>
      </c>
      <c r="BI142" s="605"/>
      <c r="BK142" s="547"/>
    </row>
    <row r="143" spans="1:63" s="2" customFormat="1" x14ac:dyDescent="0.2">
      <c r="A143" s="182" t="s">
        <v>230</v>
      </c>
      <c r="B143" s="183" t="s">
        <v>231</v>
      </c>
      <c r="C143" s="663" t="s">
        <v>240</v>
      </c>
      <c r="D143" s="664" t="s">
        <v>1366</v>
      </c>
      <c r="E143" s="665" t="s">
        <v>1063</v>
      </c>
      <c r="F143" s="609" t="s">
        <v>169</v>
      </c>
      <c r="G143" s="672">
        <v>12</v>
      </c>
      <c r="H143" s="525" t="s">
        <v>1364</v>
      </c>
      <c r="I143" s="611">
        <v>0</v>
      </c>
      <c r="J143" s="611">
        <v>0</v>
      </c>
      <c r="K143" s="611">
        <v>0</v>
      </c>
      <c r="L143" s="611">
        <v>0</v>
      </c>
      <c r="M143" s="612">
        <v>0</v>
      </c>
      <c r="N143" s="186">
        <v>0</v>
      </c>
      <c r="O143" s="613">
        <v>0</v>
      </c>
      <c r="P143" s="613">
        <v>0</v>
      </c>
      <c r="Q143" s="614">
        <v>0</v>
      </c>
      <c r="R143" s="615">
        <v>0</v>
      </c>
      <c r="S143" s="613">
        <v>0</v>
      </c>
      <c r="T143" s="186">
        <v>0</v>
      </c>
      <c r="U143" s="616">
        <v>0</v>
      </c>
      <c r="V143" s="617">
        <v>0</v>
      </c>
      <c r="W143" s="563">
        <v>0</v>
      </c>
      <c r="X143" s="564">
        <v>0</v>
      </c>
      <c r="Y143" s="565">
        <v>0</v>
      </c>
      <c r="Z143" s="564">
        <v>0</v>
      </c>
      <c r="AA143" s="566">
        <v>0</v>
      </c>
      <c r="AB143" s="567">
        <v>0</v>
      </c>
      <c r="AC143" s="618">
        <v>0</v>
      </c>
      <c r="AD143" s="619">
        <v>0</v>
      </c>
      <c r="AE143" s="569">
        <v>0</v>
      </c>
      <c r="AF143" s="568">
        <v>0</v>
      </c>
      <c r="AG143" s="570">
        <v>0</v>
      </c>
      <c r="AH143" s="571">
        <v>0</v>
      </c>
      <c r="AI143" s="620">
        <v>0.67179999999999995</v>
      </c>
      <c r="AJ143" s="621">
        <v>0.96899999999999997</v>
      </c>
      <c r="AK143" s="621">
        <v>0</v>
      </c>
      <c r="AL143" s="574">
        <v>0</v>
      </c>
      <c r="AM143" s="601">
        <v>0.95179999999999998</v>
      </c>
      <c r="AN143" s="602">
        <v>0</v>
      </c>
      <c r="AO143" s="603">
        <v>0</v>
      </c>
      <c r="AP143" s="578">
        <v>0</v>
      </c>
      <c r="AQ143" s="578" t="s">
        <v>1377</v>
      </c>
      <c r="AR143" s="579">
        <v>0</v>
      </c>
      <c r="AS143" s="305">
        <v>0</v>
      </c>
      <c r="AT143" s="557">
        <v>0</v>
      </c>
      <c r="AU143" s="557">
        <v>0</v>
      </c>
      <c r="AV143" s="580">
        <v>0</v>
      </c>
      <c r="AW143" s="581">
        <v>0</v>
      </c>
      <c r="AX143" s="580">
        <v>0</v>
      </c>
      <c r="AY143" s="580">
        <v>0</v>
      </c>
      <c r="AZ143" s="229" t="s">
        <v>1231</v>
      </c>
      <c r="BA143" s="573">
        <v>0</v>
      </c>
      <c r="BB143" s="305">
        <v>0</v>
      </c>
      <c r="BC143" s="582">
        <v>0</v>
      </c>
      <c r="BD143" s="583">
        <v>0</v>
      </c>
      <c r="BE143" s="584">
        <v>0</v>
      </c>
      <c r="BF143" s="585">
        <v>2.07E-2</v>
      </c>
      <c r="BG143" s="584">
        <v>0</v>
      </c>
      <c r="BH143" s="604">
        <v>0</v>
      </c>
      <c r="BI143" s="605"/>
      <c r="BK143" s="547"/>
    </row>
    <row r="144" spans="1:63" s="2" customFormat="1" x14ac:dyDescent="0.2">
      <c r="A144" s="668" t="s">
        <v>240</v>
      </c>
      <c r="B144" s="669" t="s">
        <v>1365</v>
      </c>
      <c r="C144" s="663" t="s">
        <v>240</v>
      </c>
      <c r="D144" s="664" t="s">
        <v>1366</v>
      </c>
      <c r="E144" s="665" t="s">
        <v>242</v>
      </c>
      <c r="F144" s="670" t="s">
        <v>169</v>
      </c>
      <c r="G144" s="671">
        <v>12</v>
      </c>
      <c r="H144" s="525" t="s">
        <v>1364</v>
      </c>
      <c r="I144" s="622">
        <v>28338139</v>
      </c>
      <c r="J144" s="622">
        <v>4233987</v>
      </c>
      <c r="K144" s="622">
        <v>0</v>
      </c>
      <c r="L144" s="622">
        <v>0</v>
      </c>
      <c r="M144" s="190">
        <v>0</v>
      </c>
      <c r="N144" s="623">
        <v>28338139</v>
      </c>
      <c r="O144" s="624">
        <v>4233987</v>
      </c>
      <c r="P144" s="624">
        <v>24104152</v>
      </c>
      <c r="Q144" s="625">
        <v>1657.08</v>
      </c>
      <c r="R144" s="626">
        <v>77.28</v>
      </c>
      <c r="S144" s="624">
        <v>635937</v>
      </c>
      <c r="T144" s="623">
        <v>0</v>
      </c>
      <c r="U144" s="627">
        <v>24104152</v>
      </c>
      <c r="V144" s="628">
        <v>14546.16</v>
      </c>
      <c r="W144" s="563">
        <v>263143</v>
      </c>
      <c r="X144" s="564">
        <v>158.80000000000001</v>
      </c>
      <c r="Y144" s="565">
        <v>14387.36</v>
      </c>
      <c r="Z144" s="564">
        <v>0</v>
      </c>
      <c r="AA144" s="566">
        <v>0</v>
      </c>
      <c r="AB144" s="567">
        <v>24104152</v>
      </c>
      <c r="AC144" s="538">
        <v>14546.16</v>
      </c>
      <c r="AD144" s="629">
        <v>1.5378099999999999</v>
      </c>
      <c r="AE144" s="569">
        <v>0</v>
      </c>
      <c r="AF144" s="568">
        <v>1.5378099999999999</v>
      </c>
      <c r="AG144" s="570">
        <v>1.5224</v>
      </c>
      <c r="AH144" s="571">
        <v>1.5224</v>
      </c>
      <c r="AI144" s="630">
        <v>0</v>
      </c>
      <c r="AJ144" s="631">
        <v>0</v>
      </c>
      <c r="AK144" s="631">
        <v>0</v>
      </c>
      <c r="AL144" s="574">
        <v>0</v>
      </c>
      <c r="AM144" s="601">
        <v>0</v>
      </c>
      <c r="AN144" s="602">
        <v>0</v>
      </c>
      <c r="AO144" s="603">
        <v>0</v>
      </c>
      <c r="AP144" s="578">
        <v>0</v>
      </c>
      <c r="AQ144" s="578" t="s">
        <v>1377</v>
      </c>
      <c r="AR144" s="579">
        <v>0</v>
      </c>
      <c r="AS144" s="305">
        <v>0</v>
      </c>
      <c r="AT144" s="557">
        <v>0</v>
      </c>
      <c r="AU144" s="557">
        <v>0</v>
      </c>
      <c r="AV144" s="580">
        <v>24104152</v>
      </c>
      <c r="AW144" s="581">
        <v>77.28</v>
      </c>
      <c r="AX144" s="580">
        <v>635937</v>
      </c>
      <c r="AY144" s="580">
        <v>23468215</v>
      </c>
      <c r="AZ144" s="229" t="s">
        <v>1231</v>
      </c>
      <c r="BA144" s="573">
        <v>1.5224</v>
      </c>
      <c r="BB144" s="305">
        <v>0</v>
      </c>
      <c r="BC144" s="582">
        <v>0</v>
      </c>
      <c r="BD144" s="583">
        <v>1.5378099999999999</v>
      </c>
      <c r="BE144" s="584">
        <v>3.0800000000000001E-2</v>
      </c>
      <c r="BF144" s="585">
        <v>0</v>
      </c>
      <c r="BG144" s="584">
        <v>0</v>
      </c>
      <c r="BH144" s="604">
        <v>0</v>
      </c>
      <c r="BI144" s="605"/>
      <c r="BK144" s="547"/>
    </row>
    <row r="145" spans="1:63" s="2" customFormat="1" x14ac:dyDescent="0.2">
      <c r="A145" s="22" t="s">
        <v>243</v>
      </c>
      <c r="B145" s="37" t="s">
        <v>244</v>
      </c>
      <c r="C145" s="38" t="s">
        <v>243</v>
      </c>
      <c r="D145" s="24" t="s">
        <v>244</v>
      </c>
      <c r="E145" s="39" t="s">
        <v>245</v>
      </c>
      <c r="F145" s="40" t="s">
        <v>169</v>
      </c>
      <c r="G145" s="41">
        <v>13</v>
      </c>
      <c r="H145" s="525"/>
      <c r="I145" s="555">
        <v>18677735</v>
      </c>
      <c r="J145" s="555">
        <v>3100892</v>
      </c>
      <c r="K145" s="555">
        <v>0</v>
      </c>
      <c r="L145" s="555">
        <v>0</v>
      </c>
      <c r="M145" s="595">
        <v>0</v>
      </c>
      <c r="N145" s="181">
        <v>18677735</v>
      </c>
      <c r="O145" s="556">
        <v>3100892</v>
      </c>
      <c r="P145" s="556">
        <v>15576843</v>
      </c>
      <c r="Q145" s="596">
        <v>1078.1400000000001</v>
      </c>
      <c r="R145" s="597">
        <v>0</v>
      </c>
      <c r="S145" s="556">
        <v>0</v>
      </c>
      <c r="T145" s="181">
        <v>0</v>
      </c>
      <c r="U145" s="598">
        <v>15576843</v>
      </c>
      <c r="V145" s="599">
        <v>14447.89</v>
      </c>
      <c r="W145" s="563">
        <v>143110</v>
      </c>
      <c r="X145" s="564">
        <v>132.74</v>
      </c>
      <c r="Y145" s="565">
        <v>14315.15</v>
      </c>
      <c r="Z145" s="564">
        <v>0</v>
      </c>
      <c r="AA145" s="566">
        <v>0</v>
      </c>
      <c r="AB145" s="567">
        <v>15576843</v>
      </c>
      <c r="AC145" s="538">
        <v>14447.89</v>
      </c>
      <c r="AD145" s="600">
        <v>1.52742</v>
      </c>
      <c r="AE145" s="569">
        <v>0</v>
      </c>
      <c r="AF145" s="568">
        <v>1.52742</v>
      </c>
      <c r="AG145" s="570">
        <v>1.5121</v>
      </c>
      <c r="AH145" s="571">
        <v>1.5121</v>
      </c>
      <c r="AI145" s="572">
        <v>0.67359999999999998</v>
      </c>
      <c r="AJ145" s="573">
        <v>1.0185999999999999</v>
      </c>
      <c r="AK145" s="573">
        <v>1.5686</v>
      </c>
      <c r="AL145" s="574">
        <v>1.0026999999999999</v>
      </c>
      <c r="AM145" s="601">
        <v>1.0159</v>
      </c>
      <c r="AN145" s="602">
        <v>1.5644</v>
      </c>
      <c r="AO145" s="603">
        <v>1.5308999999999999</v>
      </c>
      <c r="AP145" s="578">
        <v>0</v>
      </c>
      <c r="AQ145" s="578">
        <v>0</v>
      </c>
      <c r="AR145" s="579">
        <v>0</v>
      </c>
      <c r="AS145" s="305">
        <v>0</v>
      </c>
      <c r="AT145" s="557">
        <v>1</v>
      </c>
      <c r="AU145" s="557">
        <v>1</v>
      </c>
      <c r="AV145" s="580">
        <v>15576843</v>
      </c>
      <c r="AW145" s="581">
        <v>0</v>
      </c>
      <c r="AX145" s="580">
        <v>0</v>
      </c>
      <c r="AY145" s="580">
        <v>15576843</v>
      </c>
      <c r="AZ145" s="229" t="s">
        <v>1231</v>
      </c>
      <c r="BA145" s="573">
        <v>1.5121</v>
      </c>
      <c r="BB145" s="305">
        <v>0</v>
      </c>
      <c r="BC145" s="582">
        <v>0</v>
      </c>
      <c r="BD145" s="583">
        <v>1.52742</v>
      </c>
      <c r="BE145" s="584">
        <v>3.0499999999999999E-2</v>
      </c>
      <c r="BF145" s="585">
        <v>2.0500000000000001E-2</v>
      </c>
      <c r="BG145" s="584">
        <v>3.1600000000000003E-2</v>
      </c>
      <c r="BH145" s="604">
        <v>0</v>
      </c>
      <c r="BI145" s="673"/>
      <c r="BK145" s="547"/>
    </row>
    <row r="146" spans="1:63" s="2" customFormat="1" x14ac:dyDescent="0.2">
      <c r="A146" s="22" t="s">
        <v>246</v>
      </c>
      <c r="B146" s="37" t="s">
        <v>247</v>
      </c>
      <c r="C146" s="38" t="s">
        <v>246</v>
      </c>
      <c r="D146" s="24" t="s">
        <v>247</v>
      </c>
      <c r="E146" s="39" t="s">
        <v>248</v>
      </c>
      <c r="F146" s="40" t="s">
        <v>169</v>
      </c>
      <c r="G146" s="41">
        <v>13</v>
      </c>
      <c r="H146" s="525"/>
      <c r="I146" s="555">
        <v>5141651</v>
      </c>
      <c r="J146" s="555">
        <v>587954</v>
      </c>
      <c r="K146" s="555">
        <v>0</v>
      </c>
      <c r="L146" s="555">
        <v>0</v>
      </c>
      <c r="M146" s="595">
        <v>0</v>
      </c>
      <c r="N146" s="181">
        <v>5141651</v>
      </c>
      <c r="O146" s="556">
        <v>587954</v>
      </c>
      <c r="P146" s="556">
        <v>4553697</v>
      </c>
      <c r="Q146" s="596">
        <v>307.37</v>
      </c>
      <c r="R146" s="597">
        <v>7.33</v>
      </c>
      <c r="S146" s="556">
        <v>60319</v>
      </c>
      <c r="T146" s="181">
        <v>0</v>
      </c>
      <c r="U146" s="598">
        <v>4553697</v>
      </c>
      <c r="V146" s="599">
        <v>14815.03</v>
      </c>
      <c r="W146" s="563">
        <v>439</v>
      </c>
      <c r="X146" s="564">
        <v>1.43</v>
      </c>
      <c r="Y146" s="565">
        <v>14813.6</v>
      </c>
      <c r="Z146" s="564">
        <v>0</v>
      </c>
      <c r="AA146" s="566">
        <v>0</v>
      </c>
      <c r="AB146" s="567">
        <v>4553697</v>
      </c>
      <c r="AC146" s="538">
        <v>14815.03</v>
      </c>
      <c r="AD146" s="600">
        <v>1.5662400000000001</v>
      </c>
      <c r="AE146" s="569">
        <v>0</v>
      </c>
      <c r="AF146" s="568">
        <v>1.5662400000000001</v>
      </c>
      <c r="AG146" s="570">
        <v>1.5506</v>
      </c>
      <c r="AH146" s="571">
        <v>1.5506</v>
      </c>
      <c r="AI146" s="572">
        <v>1</v>
      </c>
      <c r="AJ146" s="573">
        <v>1.5506</v>
      </c>
      <c r="AK146" s="573">
        <v>1.5506</v>
      </c>
      <c r="AL146" s="574">
        <v>1.0156999999999998</v>
      </c>
      <c r="AM146" s="601">
        <v>1.5266</v>
      </c>
      <c r="AN146" s="602">
        <v>1.5266</v>
      </c>
      <c r="AO146" s="603">
        <v>1.5113000000000001</v>
      </c>
      <c r="AP146" s="578">
        <v>0</v>
      </c>
      <c r="AQ146" s="578">
        <v>0</v>
      </c>
      <c r="AR146" s="579">
        <v>0</v>
      </c>
      <c r="AS146" s="305">
        <v>0</v>
      </c>
      <c r="AT146" s="557">
        <v>1</v>
      </c>
      <c r="AU146" s="557">
        <v>1</v>
      </c>
      <c r="AV146" s="580">
        <v>4553697</v>
      </c>
      <c r="AW146" s="581">
        <v>7.33</v>
      </c>
      <c r="AX146" s="580">
        <v>60319</v>
      </c>
      <c r="AY146" s="580">
        <v>4493378</v>
      </c>
      <c r="AZ146" s="229" t="s">
        <v>1231</v>
      </c>
      <c r="BA146" s="573">
        <v>1.5506</v>
      </c>
      <c r="BB146" s="305">
        <v>0</v>
      </c>
      <c r="BC146" s="582">
        <v>0</v>
      </c>
      <c r="BD146" s="583">
        <v>1.5662400000000001</v>
      </c>
      <c r="BE146" s="584">
        <v>3.1300000000000001E-2</v>
      </c>
      <c r="BF146" s="585">
        <v>3.1300000000000001E-2</v>
      </c>
      <c r="BG146" s="584">
        <v>3.1300000000000001E-2</v>
      </c>
      <c r="BH146" s="604">
        <v>0</v>
      </c>
      <c r="BI146" s="605"/>
      <c r="BK146" s="547"/>
    </row>
    <row r="147" spans="1:63" s="2" customFormat="1" x14ac:dyDescent="0.2">
      <c r="A147" s="311" t="s">
        <v>243</v>
      </c>
      <c r="B147" s="606" t="s">
        <v>244</v>
      </c>
      <c r="C147" s="607" t="s">
        <v>249</v>
      </c>
      <c r="D147" s="608" t="s">
        <v>1064</v>
      </c>
      <c r="E147" s="185" t="s">
        <v>1065</v>
      </c>
      <c r="F147" s="609" t="s">
        <v>169</v>
      </c>
      <c r="G147" s="187">
        <v>13</v>
      </c>
      <c r="H147" s="610"/>
      <c r="I147" s="611">
        <v>0</v>
      </c>
      <c r="J147" s="611">
        <v>0</v>
      </c>
      <c r="K147" s="611">
        <v>0</v>
      </c>
      <c r="L147" s="611">
        <v>0</v>
      </c>
      <c r="M147" s="612">
        <v>0</v>
      </c>
      <c r="N147" s="186">
        <v>0</v>
      </c>
      <c r="O147" s="613">
        <v>0</v>
      </c>
      <c r="P147" s="613">
        <v>0</v>
      </c>
      <c r="Q147" s="614">
        <v>0</v>
      </c>
      <c r="R147" s="615">
        <v>0</v>
      </c>
      <c r="S147" s="613">
        <v>0</v>
      </c>
      <c r="T147" s="186">
        <v>0</v>
      </c>
      <c r="U147" s="616">
        <v>0</v>
      </c>
      <c r="V147" s="617">
        <v>0</v>
      </c>
      <c r="W147" s="563">
        <v>0</v>
      </c>
      <c r="X147" s="564">
        <v>0</v>
      </c>
      <c r="Y147" s="565">
        <v>0</v>
      </c>
      <c r="Z147" s="564">
        <v>0</v>
      </c>
      <c r="AA147" s="566">
        <v>0</v>
      </c>
      <c r="AB147" s="567">
        <v>0</v>
      </c>
      <c r="AC147" s="618">
        <v>0</v>
      </c>
      <c r="AD147" s="619">
        <v>0</v>
      </c>
      <c r="AE147" s="569">
        <v>0</v>
      </c>
      <c r="AF147" s="568">
        <v>0</v>
      </c>
      <c r="AG147" s="570">
        <v>0</v>
      </c>
      <c r="AH147" s="571">
        <v>0</v>
      </c>
      <c r="AI147" s="620">
        <v>0.32640000000000002</v>
      </c>
      <c r="AJ147" s="621">
        <v>0.55000000000000004</v>
      </c>
      <c r="AK147" s="621">
        <v>0</v>
      </c>
      <c r="AL147" s="574">
        <v>0</v>
      </c>
      <c r="AM147" s="601">
        <v>0.54849999999999999</v>
      </c>
      <c r="AN147" s="602">
        <v>0</v>
      </c>
      <c r="AO147" s="603">
        <v>0</v>
      </c>
      <c r="AP147" s="578">
        <v>0</v>
      </c>
      <c r="AQ147" s="578" t="s">
        <v>1377</v>
      </c>
      <c r="AR147" s="579">
        <v>0</v>
      </c>
      <c r="AS147" s="305">
        <v>0</v>
      </c>
      <c r="AT147" s="557">
        <v>0</v>
      </c>
      <c r="AU147" s="557">
        <v>0</v>
      </c>
      <c r="AV147" s="580">
        <v>0</v>
      </c>
      <c r="AW147" s="581">
        <v>0</v>
      </c>
      <c r="AX147" s="580">
        <v>0</v>
      </c>
      <c r="AY147" s="580">
        <v>0</v>
      </c>
      <c r="AZ147" s="229" t="s">
        <v>1231</v>
      </c>
      <c r="BA147" s="573">
        <v>0</v>
      </c>
      <c r="BB147" s="305">
        <v>0</v>
      </c>
      <c r="BC147" s="582">
        <v>0</v>
      </c>
      <c r="BD147" s="583">
        <v>0</v>
      </c>
      <c r="BE147" s="584">
        <v>0</v>
      </c>
      <c r="BF147" s="585">
        <v>1.11E-2</v>
      </c>
      <c r="BG147" s="584">
        <v>0</v>
      </c>
      <c r="BH147" s="604">
        <v>0</v>
      </c>
      <c r="BI147" s="605"/>
      <c r="BK147" s="547"/>
    </row>
    <row r="148" spans="1:63" s="2" customFormat="1" x14ac:dyDescent="0.2">
      <c r="A148" s="42" t="s">
        <v>249</v>
      </c>
      <c r="B148" s="43" t="s">
        <v>250</v>
      </c>
      <c r="C148" s="44" t="s">
        <v>249</v>
      </c>
      <c r="D148" s="45" t="s">
        <v>250</v>
      </c>
      <c r="E148" s="46" t="s">
        <v>251</v>
      </c>
      <c r="F148" s="47" t="s">
        <v>169</v>
      </c>
      <c r="G148" s="48">
        <v>13</v>
      </c>
      <c r="H148" s="610"/>
      <c r="I148" s="622">
        <v>33292541</v>
      </c>
      <c r="J148" s="622">
        <v>14809295</v>
      </c>
      <c r="K148" s="622">
        <v>0</v>
      </c>
      <c r="L148" s="622">
        <v>0</v>
      </c>
      <c r="M148" s="190">
        <v>0</v>
      </c>
      <c r="N148" s="623">
        <v>33292541</v>
      </c>
      <c r="O148" s="624">
        <v>14809295</v>
      </c>
      <c r="P148" s="624">
        <v>18483246</v>
      </c>
      <c r="Q148" s="625">
        <v>1148.1500000000001</v>
      </c>
      <c r="R148" s="626">
        <v>77.13</v>
      </c>
      <c r="S148" s="624">
        <v>634703</v>
      </c>
      <c r="T148" s="623">
        <v>0</v>
      </c>
      <c r="U148" s="627">
        <v>18483246</v>
      </c>
      <c r="V148" s="628">
        <v>16098.29</v>
      </c>
      <c r="W148" s="563">
        <v>933129</v>
      </c>
      <c r="X148" s="564">
        <v>812.72</v>
      </c>
      <c r="Y148" s="565">
        <v>15285.570000000002</v>
      </c>
      <c r="Z148" s="564">
        <v>0</v>
      </c>
      <c r="AA148" s="566">
        <v>0</v>
      </c>
      <c r="AB148" s="567">
        <v>18483246</v>
      </c>
      <c r="AC148" s="538">
        <v>16098.29</v>
      </c>
      <c r="AD148" s="629">
        <v>1.7019</v>
      </c>
      <c r="AE148" s="569">
        <v>0</v>
      </c>
      <c r="AF148" s="568">
        <v>1.7019</v>
      </c>
      <c r="AG148" s="570">
        <v>1.6849000000000001</v>
      </c>
      <c r="AH148" s="571">
        <v>1.6849000000000001</v>
      </c>
      <c r="AI148" s="630">
        <v>0</v>
      </c>
      <c r="AJ148" s="631">
        <v>0</v>
      </c>
      <c r="AK148" s="631">
        <v>0</v>
      </c>
      <c r="AL148" s="574">
        <v>0</v>
      </c>
      <c r="AM148" s="601">
        <v>0</v>
      </c>
      <c r="AN148" s="602">
        <v>0</v>
      </c>
      <c r="AO148" s="603">
        <v>0</v>
      </c>
      <c r="AP148" s="578">
        <v>0</v>
      </c>
      <c r="AQ148" s="578" t="s">
        <v>1377</v>
      </c>
      <c r="AR148" s="579">
        <v>0</v>
      </c>
      <c r="AS148" s="305">
        <v>0</v>
      </c>
      <c r="AT148" s="557">
        <v>0</v>
      </c>
      <c r="AU148" s="557">
        <v>0</v>
      </c>
      <c r="AV148" s="580">
        <v>18483246</v>
      </c>
      <c r="AW148" s="581">
        <v>77.13</v>
      </c>
      <c r="AX148" s="580">
        <v>634703</v>
      </c>
      <c r="AY148" s="580">
        <v>17848543</v>
      </c>
      <c r="AZ148" s="229" t="s">
        <v>1231</v>
      </c>
      <c r="BA148" s="573">
        <v>1.6849000000000001</v>
      </c>
      <c r="BB148" s="305">
        <v>0</v>
      </c>
      <c r="BC148" s="582">
        <v>0</v>
      </c>
      <c r="BD148" s="583">
        <v>1.7019</v>
      </c>
      <c r="BE148" s="584">
        <v>3.4000000000000002E-2</v>
      </c>
      <c r="BF148" s="585">
        <v>0</v>
      </c>
      <c r="BG148" s="584">
        <v>0</v>
      </c>
      <c r="BH148" s="604">
        <v>0</v>
      </c>
      <c r="BI148" s="605"/>
      <c r="BK148" s="547"/>
    </row>
    <row r="149" spans="1:63" s="2" customFormat="1" x14ac:dyDescent="0.2">
      <c r="A149" s="22" t="s">
        <v>252</v>
      </c>
      <c r="B149" s="37" t="s">
        <v>253</v>
      </c>
      <c r="C149" s="38" t="s">
        <v>252</v>
      </c>
      <c r="D149" s="24" t="s">
        <v>253</v>
      </c>
      <c r="E149" s="39" t="s">
        <v>254</v>
      </c>
      <c r="F149" s="40" t="s">
        <v>169</v>
      </c>
      <c r="G149" s="41">
        <v>14</v>
      </c>
      <c r="H149" s="525"/>
      <c r="I149" s="555">
        <v>7570996</v>
      </c>
      <c r="J149" s="555">
        <v>1157023</v>
      </c>
      <c r="K149" s="555">
        <v>0</v>
      </c>
      <c r="L149" s="555">
        <v>0</v>
      </c>
      <c r="M149" s="595">
        <v>0</v>
      </c>
      <c r="N149" s="181">
        <v>7570996</v>
      </c>
      <c r="O149" s="556">
        <v>1157023</v>
      </c>
      <c r="P149" s="556">
        <v>6413973</v>
      </c>
      <c r="Q149" s="596">
        <v>407.33</v>
      </c>
      <c r="R149" s="597">
        <v>0</v>
      </c>
      <c r="S149" s="556">
        <v>0</v>
      </c>
      <c r="T149" s="181">
        <v>0</v>
      </c>
      <c r="U149" s="598">
        <v>6413973</v>
      </c>
      <c r="V149" s="599">
        <v>15746.38</v>
      </c>
      <c r="W149" s="563">
        <v>253926</v>
      </c>
      <c r="X149" s="564">
        <v>623.39</v>
      </c>
      <c r="Y149" s="565">
        <v>15122.99</v>
      </c>
      <c r="Z149" s="564">
        <v>0</v>
      </c>
      <c r="AA149" s="566">
        <v>0</v>
      </c>
      <c r="AB149" s="567">
        <v>6413973</v>
      </c>
      <c r="AC149" s="538">
        <v>15746.38</v>
      </c>
      <c r="AD149" s="600">
        <v>1.6647000000000001</v>
      </c>
      <c r="AE149" s="569">
        <v>0</v>
      </c>
      <c r="AF149" s="568">
        <v>1.6647000000000001</v>
      </c>
      <c r="AG149" s="570">
        <v>1.6480999999999999</v>
      </c>
      <c r="AH149" s="571">
        <v>1.6480999999999999</v>
      </c>
      <c r="AI149" s="572">
        <v>0.65129999999999999</v>
      </c>
      <c r="AJ149" s="573">
        <v>1.0733999999999999</v>
      </c>
      <c r="AK149" s="573">
        <v>1.5912999999999999</v>
      </c>
      <c r="AL149" s="574">
        <v>1.0507</v>
      </c>
      <c r="AM149" s="601">
        <v>1.0216000000000001</v>
      </c>
      <c r="AN149" s="602">
        <v>1.5145</v>
      </c>
      <c r="AO149" s="603">
        <v>1.4609000000000001</v>
      </c>
      <c r="AP149" s="578">
        <v>0</v>
      </c>
      <c r="AQ149" s="578">
        <v>0</v>
      </c>
      <c r="AR149" s="579">
        <v>0</v>
      </c>
      <c r="AS149" s="305">
        <v>0</v>
      </c>
      <c r="AT149" s="557">
        <v>1</v>
      </c>
      <c r="AU149" s="557">
        <v>1</v>
      </c>
      <c r="AV149" s="580">
        <v>6413973</v>
      </c>
      <c r="AW149" s="581">
        <v>0</v>
      </c>
      <c r="AX149" s="580">
        <v>0</v>
      </c>
      <c r="AY149" s="580">
        <v>6413973</v>
      </c>
      <c r="AZ149" s="229" t="s">
        <v>1231</v>
      </c>
      <c r="BA149" s="573">
        <v>1.6480999999999999</v>
      </c>
      <c r="BB149" s="305">
        <v>0</v>
      </c>
      <c r="BC149" s="582">
        <v>0</v>
      </c>
      <c r="BD149" s="583">
        <v>1.6647000000000001</v>
      </c>
      <c r="BE149" s="584">
        <v>3.3300000000000003E-2</v>
      </c>
      <c r="BF149" s="585">
        <v>2.1700000000000001E-2</v>
      </c>
      <c r="BG149" s="584">
        <v>3.2199999999999999E-2</v>
      </c>
      <c r="BH149" s="604">
        <v>0</v>
      </c>
      <c r="BI149" s="605"/>
      <c r="BK149" s="547"/>
    </row>
    <row r="150" spans="1:63" s="2" customFormat="1" x14ac:dyDescent="0.2">
      <c r="A150" s="22" t="s">
        <v>255</v>
      </c>
      <c r="B150" s="37" t="s">
        <v>256</v>
      </c>
      <c r="C150" s="38" t="s">
        <v>255</v>
      </c>
      <c r="D150" s="24" t="s">
        <v>256</v>
      </c>
      <c r="E150" s="39" t="s">
        <v>257</v>
      </c>
      <c r="F150" s="40" t="s">
        <v>169</v>
      </c>
      <c r="G150" s="41">
        <v>14</v>
      </c>
      <c r="H150" s="525"/>
      <c r="I150" s="555">
        <v>9056786</v>
      </c>
      <c r="J150" s="555">
        <v>1390580</v>
      </c>
      <c r="K150" s="555">
        <v>0</v>
      </c>
      <c r="L150" s="555">
        <v>0</v>
      </c>
      <c r="M150" s="595">
        <v>0</v>
      </c>
      <c r="N150" s="181">
        <v>9056786</v>
      </c>
      <c r="O150" s="556">
        <v>1390580</v>
      </c>
      <c r="P150" s="556">
        <v>7666206</v>
      </c>
      <c r="Q150" s="596">
        <v>529.07000000000005</v>
      </c>
      <c r="R150" s="597">
        <v>0</v>
      </c>
      <c r="S150" s="556">
        <v>0</v>
      </c>
      <c r="T150" s="181">
        <v>0</v>
      </c>
      <c r="U150" s="598">
        <v>7666206</v>
      </c>
      <c r="V150" s="599">
        <v>14489.97</v>
      </c>
      <c r="W150" s="563">
        <v>328540</v>
      </c>
      <c r="X150" s="564">
        <v>620.98</v>
      </c>
      <c r="Y150" s="565">
        <v>13868.99</v>
      </c>
      <c r="Z150" s="564">
        <v>0</v>
      </c>
      <c r="AA150" s="566">
        <v>0</v>
      </c>
      <c r="AB150" s="567">
        <v>7666206</v>
      </c>
      <c r="AC150" s="538">
        <v>14489.97</v>
      </c>
      <c r="AD150" s="600">
        <v>1.5318700000000001</v>
      </c>
      <c r="AE150" s="569">
        <v>0</v>
      </c>
      <c r="AF150" s="568">
        <v>1.5318700000000001</v>
      </c>
      <c r="AG150" s="570">
        <v>1.5165999999999999</v>
      </c>
      <c r="AH150" s="571">
        <v>1.5165999999999999</v>
      </c>
      <c r="AI150" s="572">
        <v>0.68669999999999998</v>
      </c>
      <c r="AJ150" s="573">
        <v>1.0414000000000001</v>
      </c>
      <c r="AK150" s="573">
        <v>1.5067000000000002</v>
      </c>
      <c r="AL150" s="574">
        <v>0.92040000000000011</v>
      </c>
      <c r="AM150" s="601">
        <v>1.1315</v>
      </c>
      <c r="AN150" s="602">
        <v>1.637</v>
      </c>
      <c r="AO150" s="603">
        <v>1.6677999999999999</v>
      </c>
      <c r="AP150" s="578">
        <v>0</v>
      </c>
      <c r="AQ150" s="578">
        <v>0</v>
      </c>
      <c r="AR150" s="579">
        <v>0</v>
      </c>
      <c r="AS150" s="305">
        <v>0</v>
      </c>
      <c r="AT150" s="557">
        <v>1</v>
      </c>
      <c r="AU150" s="557">
        <v>1</v>
      </c>
      <c r="AV150" s="580">
        <v>7666206</v>
      </c>
      <c r="AW150" s="581">
        <v>0</v>
      </c>
      <c r="AX150" s="580">
        <v>0</v>
      </c>
      <c r="AY150" s="580">
        <v>7666206</v>
      </c>
      <c r="AZ150" s="229" t="s">
        <v>1231</v>
      </c>
      <c r="BA150" s="573">
        <v>1.5165999999999999</v>
      </c>
      <c r="BB150" s="305">
        <v>0</v>
      </c>
      <c r="BC150" s="582">
        <v>0</v>
      </c>
      <c r="BD150" s="583">
        <v>1.5318700000000001</v>
      </c>
      <c r="BE150" s="584">
        <v>3.0599999999999999E-2</v>
      </c>
      <c r="BF150" s="585">
        <v>2.1000000000000001E-2</v>
      </c>
      <c r="BG150" s="584">
        <v>3.0400000000000003E-2</v>
      </c>
      <c r="BH150" s="604">
        <v>0</v>
      </c>
      <c r="BI150" s="605"/>
      <c r="BK150" s="547"/>
    </row>
    <row r="151" spans="1:63" s="2" customFormat="1" x14ac:dyDescent="0.2">
      <c r="A151" s="22" t="s">
        <v>258</v>
      </c>
      <c r="B151" s="37" t="s">
        <v>259</v>
      </c>
      <c r="C151" s="38" t="s">
        <v>258</v>
      </c>
      <c r="D151" s="24" t="s">
        <v>259</v>
      </c>
      <c r="E151" s="39" t="s">
        <v>260</v>
      </c>
      <c r="F151" s="40" t="s">
        <v>169</v>
      </c>
      <c r="G151" s="41">
        <v>14</v>
      </c>
      <c r="H151" s="525"/>
      <c r="I151" s="555">
        <v>2185033</v>
      </c>
      <c r="J151" s="555">
        <v>262509</v>
      </c>
      <c r="K151" s="555">
        <v>0</v>
      </c>
      <c r="L151" s="555">
        <v>0</v>
      </c>
      <c r="M151" s="595">
        <v>0</v>
      </c>
      <c r="N151" s="181">
        <v>2185033</v>
      </c>
      <c r="O151" s="556">
        <v>262509</v>
      </c>
      <c r="P151" s="556">
        <v>1922524</v>
      </c>
      <c r="Q151" s="596">
        <v>116.56</v>
      </c>
      <c r="R151" s="597">
        <v>2.1799999999999997</v>
      </c>
      <c r="S151" s="556">
        <v>17939</v>
      </c>
      <c r="T151" s="181">
        <v>0</v>
      </c>
      <c r="U151" s="598">
        <v>1922524</v>
      </c>
      <c r="V151" s="599">
        <v>16493.86</v>
      </c>
      <c r="W151" s="563">
        <v>0</v>
      </c>
      <c r="X151" s="564">
        <v>0</v>
      </c>
      <c r="Y151" s="565">
        <v>16493.86</v>
      </c>
      <c r="Z151" s="564" t="s">
        <v>1238</v>
      </c>
      <c r="AA151" s="566" t="s">
        <v>1238</v>
      </c>
      <c r="AB151" s="567">
        <v>1922524</v>
      </c>
      <c r="AC151" s="538">
        <v>16493.86</v>
      </c>
      <c r="AD151" s="600">
        <v>1.7437199999999999</v>
      </c>
      <c r="AE151" s="569">
        <v>0</v>
      </c>
      <c r="AF151" s="568">
        <v>1.7437199999999999</v>
      </c>
      <c r="AG151" s="570">
        <v>1.7262999999999999</v>
      </c>
      <c r="AH151" s="571">
        <v>1.7262999999999999</v>
      </c>
      <c r="AI151" s="572">
        <v>1</v>
      </c>
      <c r="AJ151" s="573">
        <v>1.7262999999999999</v>
      </c>
      <c r="AK151" s="573">
        <v>1.7262999999999999</v>
      </c>
      <c r="AL151" s="574">
        <v>0.98980000000000001</v>
      </c>
      <c r="AM151" s="601">
        <v>1.7441</v>
      </c>
      <c r="AN151" s="602">
        <v>1.7441</v>
      </c>
      <c r="AO151" s="603">
        <v>1.5508</v>
      </c>
      <c r="AP151" s="578">
        <v>0</v>
      </c>
      <c r="AQ151" s="578">
        <v>0</v>
      </c>
      <c r="AR151" s="579">
        <v>0</v>
      </c>
      <c r="AS151" s="305">
        <v>0</v>
      </c>
      <c r="AT151" s="557">
        <v>1</v>
      </c>
      <c r="AU151" s="557">
        <v>1</v>
      </c>
      <c r="AV151" s="580">
        <v>1922524</v>
      </c>
      <c r="AW151" s="581">
        <v>2.1799999999999997</v>
      </c>
      <c r="AX151" s="580">
        <v>17939</v>
      </c>
      <c r="AY151" s="580">
        <v>1904585</v>
      </c>
      <c r="AZ151" s="229" t="s">
        <v>1231</v>
      </c>
      <c r="BA151" s="573">
        <v>1.7262999999999999</v>
      </c>
      <c r="BB151" s="305">
        <v>0</v>
      </c>
      <c r="BC151" s="582">
        <v>0</v>
      </c>
      <c r="BD151" s="583">
        <v>1.7437199999999999</v>
      </c>
      <c r="BE151" s="584">
        <v>3.49E-2</v>
      </c>
      <c r="BF151" s="585">
        <v>3.49E-2</v>
      </c>
      <c r="BG151" s="584">
        <v>3.49E-2</v>
      </c>
      <c r="BH151" s="604">
        <v>0</v>
      </c>
      <c r="BI151" s="605"/>
      <c r="BK151" s="547"/>
    </row>
    <row r="152" spans="1:63" s="2" customFormat="1" x14ac:dyDescent="0.2">
      <c r="A152" s="22" t="s">
        <v>261</v>
      </c>
      <c r="B152" s="37" t="s">
        <v>262</v>
      </c>
      <c r="C152" s="38" t="s">
        <v>261</v>
      </c>
      <c r="D152" s="24" t="s">
        <v>262</v>
      </c>
      <c r="E152" s="39" t="s">
        <v>263</v>
      </c>
      <c r="F152" s="40" t="s">
        <v>169</v>
      </c>
      <c r="G152" s="41">
        <v>14</v>
      </c>
      <c r="H152" s="525"/>
      <c r="I152" s="555">
        <v>13100947</v>
      </c>
      <c r="J152" s="555">
        <v>2259809</v>
      </c>
      <c r="K152" s="555">
        <v>0</v>
      </c>
      <c r="L152" s="555">
        <v>0</v>
      </c>
      <c r="M152" s="595">
        <v>0</v>
      </c>
      <c r="N152" s="181">
        <v>13100947</v>
      </c>
      <c r="O152" s="556">
        <v>2259809</v>
      </c>
      <c r="P152" s="556">
        <v>10841138</v>
      </c>
      <c r="Q152" s="596">
        <v>775.86</v>
      </c>
      <c r="R152" s="597">
        <v>0</v>
      </c>
      <c r="S152" s="556">
        <v>0</v>
      </c>
      <c r="T152" s="181">
        <v>0</v>
      </c>
      <c r="U152" s="598">
        <v>10841138</v>
      </c>
      <c r="V152" s="599">
        <v>13973.06</v>
      </c>
      <c r="W152" s="563">
        <v>149131</v>
      </c>
      <c r="X152" s="564">
        <v>192.21</v>
      </c>
      <c r="Y152" s="565">
        <v>13780.85</v>
      </c>
      <c r="Z152" s="564">
        <v>0</v>
      </c>
      <c r="AA152" s="566">
        <v>0</v>
      </c>
      <c r="AB152" s="567">
        <v>10841138</v>
      </c>
      <c r="AC152" s="538">
        <v>13973.06</v>
      </c>
      <c r="AD152" s="600">
        <v>1.47722</v>
      </c>
      <c r="AE152" s="569">
        <v>0</v>
      </c>
      <c r="AF152" s="568">
        <v>1.47722</v>
      </c>
      <c r="AG152" s="570">
        <v>1.4623999999999999</v>
      </c>
      <c r="AH152" s="571">
        <v>1.4623999999999999</v>
      </c>
      <c r="AI152" s="572">
        <v>0.67920000000000003</v>
      </c>
      <c r="AJ152" s="573">
        <v>0.99329999999999996</v>
      </c>
      <c r="AK152" s="573">
        <v>1.4698</v>
      </c>
      <c r="AL152" s="574">
        <v>0.98540000000000005</v>
      </c>
      <c r="AM152" s="601">
        <v>1.008</v>
      </c>
      <c r="AN152" s="602">
        <v>1.4916</v>
      </c>
      <c r="AO152" s="603">
        <v>1.5577000000000001</v>
      </c>
      <c r="AP152" s="578">
        <v>0</v>
      </c>
      <c r="AQ152" s="578">
        <v>0</v>
      </c>
      <c r="AR152" s="579">
        <v>0</v>
      </c>
      <c r="AS152" s="305">
        <v>0</v>
      </c>
      <c r="AT152" s="557">
        <v>1</v>
      </c>
      <c r="AU152" s="557">
        <v>1</v>
      </c>
      <c r="AV152" s="580">
        <v>10841138</v>
      </c>
      <c r="AW152" s="581">
        <v>0</v>
      </c>
      <c r="AX152" s="580">
        <v>0</v>
      </c>
      <c r="AY152" s="580">
        <v>10841138</v>
      </c>
      <c r="AZ152" s="229" t="s">
        <v>1231</v>
      </c>
      <c r="BA152" s="573">
        <v>1.4623999999999999</v>
      </c>
      <c r="BB152" s="305">
        <v>0</v>
      </c>
      <c r="BC152" s="582">
        <v>0</v>
      </c>
      <c r="BD152" s="583">
        <v>1.47722</v>
      </c>
      <c r="BE152" s="584">
        <v>2.9499999999999998E-2</v>
      </c>
      <c r="BF152" s="585">
        <v>0.02</v>
      </c>
      <c r="BG152" s="584">
        <v>2.9600000000000001E-2</v>
      </c>
      <c r="BH152" s="604">
        <v>0</v>
      </c>
      <c r="BI152" s="605"/>
      <c r="BK152" s="547"/>
    </row>
    <row r="153" spans="1:63" s="2" customFormat="1" x14ac:dyDescent="0.2">
      <c r="A153" s="22" t="s">
        <v>264</v>
      </c>
      <c r="B153" s="37" t="s">
        <v>265</v>
      </c>
      <c r="C153" s="38" t="s">
        <v>264</v>
      </c>
      <c r="D153" s="24" t="s">
        <v>265</v>
      </c>
      <c r="E153" s="39" t="s">
        <v>266</v>
      </c>
      <c r="F153" s="40" t="s">
        <v>169</v>
      </c>
      <c r="G153" s="41">
        <v>14</v>
      </c>
      <c r="H153" s="525"/>
      <c r="I153" s="555">
        <v>17420491</v>
      </c>
      <c r="J153" s="555">
        <v>3746844</v>
      </c>
      <c r="K153" s="555">
        <v>0</v>
      </c>
      <c r="L153" s="555">
        <v>0</v>
      </c>
      <c r="M153" s="595">
        <v>0</v>
      </c>
      <c r="N153" s="181">
        <v>17420491</v>
      </c>
      <c r="O153" s="556">
        <v>3746844</v>
      </c>
      <c r="P153" s="556">
        <v>13673647</v>
      </c>
      <c r="Q153" s="596">
        <v>990.28</v>
      </c>
      <c r="R153" s="597">
        <v>0</v>
      </c>
      <c r="S153" s="556">
        <v>0</v>
      </c>
      <c r="T153" s="181">
        <v>0</v>
      </c>
      <c r="U153" s="598">
        <v>13673647</v>
      </c>
      <c r="V153" s="599">
        <v>13807.86</v>
      </c>
      <c r="W153" s="563">
        <v>286252</v>
      </c>
      <c r="X153" s="564">
        <v>289.06</v>
      </c>
      <c r="Y153" s="565">
        <v>13518.800000000001</v>
      </c>
      <c r="Z153" s="564">
        <v>0</v>
      </c>
      <c r="AA153" s="566">
        <v>0</v>
      </c>
      <c r="AB153" s="567">
        <v>13673647</v>
      </c>
      <c r="AC153" s="538">
        <v>13807.86</v>
      </c>
      <c r="AD153" s="600">
        <v>1.4597599999999999</v>
      </c>
      <c r="AE153" s="569">
        <v>0</v>
      </c>
      <c r="AF153" s="568">
        <v>1.4597599999999999</v>
      </c>
      <c r="AG153" s="570">
        <v>1.4452</v>
      </c>
      <c r="AH153" s="571">
        <v>1.4452</v>
      </c>
      <c r="AI153" s="572">
        <v>0.67930000000000001</v>
      </c>
      <c r="AJ153" s="573">
        <v>0.98170000000000002</v>
      </c>
      <c r="AK153" s="573">
        <v>1.458</v>
      </c>
      <c r="AL153" s="574">
        <v>0.93819999999999992</v>
      </c>
      <c r="AM153" s="601">
        <v>1.0464</v>
      </c>
      <c r="AN153" s="602">
        <v>1.5541</v>
      </c>
      <c r="AO153" s="603">
        <v>1.6361000000000001</v>
      </c>
      <c r="AP153" s="578">
        <v>0</v>
      </c>
      <c r="AQ153" s="578">
        <v>0</v>
      </c>
      <c r="AR153" s="579">
        <v>0</v>
      </c>
      <c r="AS153" s="305">
        <v>0</v>
      </c>
      <c r="AT153" s="557">
        <v>1</v>
      </c>
      <c r="AU153" s="557">
        <v>1</v>
      </c>
      <c r="AV153" s="580">
        <v>13673647</v>
      </c>
      <c r="AW153" s="581">
        <v>0</v>
      </c>
      <c r="AX153" s="580">
        <v>0</v>
      </c>
      <c r="AY153" s="580">
        <v>13673647</v>
      </c>
      <c r="AZ153" s="229" t="s">
        <v>1231</v>
      </c>
      <c r="BA153" s="573">
        <v>1.4452</v>
      </c>
      <c r="BB153" s="305">
        <v>0</v>
      </c>
      <c r="BC153" s="582">
        <v>0</v>
      </c>
      <c r="BD153" s="583">
        <v>1.4597599999999999</v>
      </c>
      <c r="BE153" s="584">
        <v>2.92E-2</v>
      </c>
      <c r="BF153" s="585">
        <v>1.9800000000000002E-2</v>
      </c>
      <c r="BG153" s="584">
        <v>2.9400000000000003E-2</v>
      </c>
      <c r="BH153" s="604">
        <v>0</v>
      </c>
      <c r="BI153" s="605"/>
      <c r="BK153" s="547"/>
    </row>
    <row r="154" spans="1:63" s="2" customFormat="1" x14ac:dyDescent="0.2">
      <c r="A154" s="311" t="s">
        <v>252</v>
      </c>
      <c r="B154" s="606" t="s">
        <v>253</v>
      </c>
      <c r="C154" s="607" t="s">
        <v>267</v>
      </c>
      <c r="D154" s="608" t="s">
        <v>1066</v>
      </c>
      <c r="E154" s="185" t="s">
        <v>1067</v>
      </c>
      <c r="F154" s="609" t="s">
        <v>169</v>
      </c>
      <c r="G154" s="187">
        <v>14</v>
      </c>
      <c r="H154" s="610"/>
      <c r="I154" s="611">
        <v>0</v>
      </c>
      <c r="J154" s="611">
        <v>0</v>
      </c>
      <c r="K154" s="611">
        <v>0</v>
      </c>
      <c r="L154" s="611">
        <v>0</v>
      </c>
      <c r="M154" s="612">
        <v>0</v>
      </c>
      <c r="N154" s="186">
        <v>0</v>
      </c>
      <c r="O154" s="613">
        <v>0</v>
      </c>
      <c r="P154" s="613">
        <v>0</v>
      </c>
      <c r="Q154" s="614">
        <v>0</v>
      </c>
      <c r="R154" s="615">
        <v>0</v>
      </c>
      <c r="S154" s="613">
        <v>0</v>
      </c>
      <c r="T154" s="186">
        <v>0</v>
      </c>
      <c r="U154" s="616">
        <v>0</v>
      </c>
      <c r="V154" s="617">
        <v>0</v>
      </c>
      <c r="W154" s="563">
        <v>0</v>
      </c>
      <c r="X154" s="564">
        <v>0</v>
      </c>
      <c r="Y154" s="565">
        <v>0</v>
      </c>
      <c r="Z154" s="564">
        <v>0</v>
      </c>
      <c r="AA154" s="566">
        <v>0</v>
      </c>
      <c r="AB154" s="567">
        <v>0</v>
      </c>
      <c r="AC154" s="618">
        <v>0</v>
      </c>
      <c r="AD154" s="619">
        <v>0</v>
      </c>
      <c r="AE154" s="569">
        <v>0</v>
      </c>
      <c r="AF154" s="568">
        <v>0</v>
      </c>
      <c r="AG154" s="570">
        <v>0</v>
      </c>
      <c r="AH154" s="571">
        <v>0</v>
      </c>
      <c r="AI154" s="620">
        <v>0.34870000000000001</v>
      </c>
      <c r="AJ154" s="621">
        <v>0.51790000000000003</v>
      </c>
      <c r="AK154" s="621">
        <v>0</v>
      </c>
      <c r="AL154" s="574">
        <v>0</v>
      </c>
      <c r="AM154" s="601">
        <v>0.4929</v>
      </c>
      <c r="AN154" s="602">
        <v>0</v>
      </c>
      <c r="AO154" s="603">
        <v>0</v>
      </c>
      <c r="AP154" s="578">
        <v>0</v>
      </c>
      <c r="AQ154" s="578" t="s">
        <v>1377</v>
      </c>
      <c r="AR154" s="579">
        <v>0</v>
      </c>
      <c r="AS154" s="305">
        <v>0</v>
      </c>
      <c r="AT154" s="557">
        <v>0</v>
      </c>
      <c r="AU154" s="557">
        <v>0</v>
      </c>
      <c r="AV154" s="580">
        <v>0</v>
      </c>
      <c r="AW154" s="581">
        <v>0</v>
      </c>
      <c r="AX154" s="580">
        <v>0</v>
      </c>
      <c r="AY154" s="580">
        <v>0</v>
      </c>
      <c r="AZ154" s="229" t="s">
        <v>1231</v>
      </c>
      <c r="BA154" s="573">
        <v>0</v>
      </c>
      <c r="BB154" s="305">
        <v>0</v>
      </c>
      <c r="BC154" s="582">
        <v>0</v>
      </c>
      <c r="BD154" s="583">
        <v>0</v>
      </c>
      <c r="BE154" s="584">
        <v>0</v>
      </c>
      <c r="BF154" s="585">
        <v>1.0500000000000001E-2</v>
      </c>
      <c r="BG154" s="584">
        <v>0</v>
      </c>
      <c r="BH154" s="604">
        <v>0</v>
      </c>
      <c r="BI154" s="605"/>
      <c r="BK154" s="547"/>
    </row>
    <row r="155" spans="1:63" s="2" customFormat="1" x14ac:dyDescent="0.2">
      <c r="A155" s="311" t="s">
        <v>255</v>
      </c>
      <c r="B155" s="606" t="s">
        <v>256</v>
      </c>
      <c r="C155" s="607" t="s">
        <v>267</v>
      </c>
      <c r="D155" s="608" t="s">
        <v>1066</v>
      </c>
      <c r="E155" s="185" t="s">
        <v>1068</v>
      </c>
      <c r="F155" s="609" t="s">
        <v>169</v>
      </c>
      <c r="G155" s="187">
        <v>14</v>
      </c>
      <c r="H155" s="610"/>
      <c r="I155" s="611">
        <v>0</v>
      </c>
      <c r="J155" s="611">
        <v>0</v>
      </c>
      <c r="K155" s="611">
        <v>0</v>
      </c>
      <c r="L155" s="611">
        <v>0</v>
      </c>
      <c r="M155" s="612">
        <v>0</v>
      </c>
      <c r="N155" s="186">
        <v>0</v>
      </c>
      <c r="O155" s="613">
        <v>0</v>
      </c>
      <c r="P155" s="613">
        <v>0</v>
      </c>
      <c r="Q155" s="614">
        <v>0</v>
      </c>
      <c r="R155" s="615">
        <v>0</v>
      </c>
      <c r="S155" s="613">
        <v>0</v>
      </c>
      <c r="T155" s="186">
        <v>0</v>
      </c>
      <c r="U155" s="616">
        <v>0</v>
      </c>
      <c r="V155" s="617">
        <v>0</v>
      </c>
      <c r="W155" s="563">
        <v>0</v>
      </c>
      <c r="X155" s="564">
        <v>0</v>
      </c>
      <c r="Y155" s="565">
        <v>0</v>
      </c>
      <c r="Z155" s="564">
        <v>0</v>
      </c>
      <c r="AA155" s="566">
        <v>0</v>
      </c>
      <c r="AB155" s="567">
        <v>0</v>
      </c>
      <c r="AC155" s="618">
        <v>0</v>
      </c>
      <c r="AD155" s="619">
        <v>0</v>
      </c>
      <c r="AE155" s="569">
        <v>0</v>
      </c>
      <c r="AF155" s="568">
        <v>0</v>
      </c>
      <c r="AG155" s="570">
        <v>0</v>
      </c>
      <c r="AH155" s="571">
        <v>0</v>
      </c>
      <c r="AI155" s="620">
        <v>0.31330000000000002</v>
      </c>
      <c r="AJ155" s="621">
        <v>0.46529999999999999</v>
      </c>
      <c r="AK155" s="621">
        <v>0</v>
      </c>
      <c r="AL155" s="574">
        <v>0</v>
      </c>
      <c r="AM155" s="601">
        <v>0.50549999999999995</v>
      </c>
      <c r="AN155" s="602">
        <v>0</v>
      </c>
      <c r="AO155" s="603">
        <v>0</v>
      </c>
      <c r="AP155" s="578">
        <v>0</v>
      </c>
      <c r="AQ155" s="578" t="s">
        <v>1377</v>
      </c>
      <c r="AR155" s="579">
        <v>0</v>
      </c>
      <c r="AS155" s="305">
        <v>0</v>
      </c>
      <c r="AT155" s="557">
        <v>0</v>
      </c>
      <c r="AU155" s="557">
        <v>0</v>
      </c>
      <c r="AV155" s="580">
        <v>0</v>
      </c>
      <c r="AW155" s="581">
        <v>0</v>
      </c>
      <c r="AX155" s="580">
        <v>0</v>
      </c>
      <c r="AY155" s="580">
        <v>0</v>
      </c>
      <c r="AZ155" s="229" t="s">
        <v>1231</v>
      </c>
      <c r="BA155" s="573">
        <v>0</v>
      </c>
      <c r="BB155" s="305">
        <v>0</v>
      </c>
      <c r="BC155" s="582">
        <v>0</v>
      </c>
      <c r="BD155" s="583">
        <v>0</v>
      </c>
      <c r="BE155" s="584">
        <v>0</v>
      </c>
      <c r="BF155" s="585">
        <v>9.4000000000000004E-3</v>
      </c>
      <c r="BG155" s="584">
        <v>0</v>
      </c>
      <c r="BH155" s="604">
        <v>0</v>
      </c>
      <c r="BI155" s="605"/>
      <c r="BK155" s="547"/>
    </row>
    <row r="156" spans="1:63" s="2" customFormat="1" x14ac:dyDescent="0.2">
      <c r="A156" s="311" t="s">
        <v>261</v>
      </c>
      <c r="B156" s="606" t="s">
        <v>262</v>
      </c>
      <c r="C156" s="607" t="s">
        <v>267</v>
      </c>
      <c r="D156" s="608" t="s">
        <v>1066</v>
      </c>
      <c r="E156" s="185" t="s">
        <v>1069</v>
      </c>
      <c r="F156" s="609" t="s">
        <v>169</v>
      </c>
      <c r="G156" s="187">
        <v>14</v>
      </c>
      <c r="H156" s="610"/>
      <c r="I156" s="611">
        <v>0</v>
      </c>
      <c r="J156" s="611">
        <v>0</v>
      </c>
      <c r="K156" s="611">
        <v>0</v>
      </c>
      <c r="L156" s="611">
        <v>0</v>
      </c>
      <c r="M156" s="612">
        <v>0</v>
      </c>
      <c r="N156" s="186">
        <v>0</v>
      </c>
      <c r="O156" s="613">
        <v>0</v>
      </c>
      <c r="P156" s="613">
        <v>0</v>
      </c>
      <c r="Q156" s="614">
        <v>0</v>
      </c>
      <c r="R156" s="615">
        <v>0</v>
      </c>
      <c r="S156" s="613">
        <v>0</v>
      </c>
      <c r="T156" s="186">
        <v>0</v>
      </c>
      <c r="U156" s="616">
        <v>0</v>
      </c>
      <c r="V156" s="617">
        <v>0</v>
      </c>
      <c r="W156" s="563">
        <v>0</v>
      </c>
      <c r="X156" s="564">
        <v>0</v>
      </c>
      <c r="Y156" s="565">
        <v>0</v>
      </c>
      <c r="Z156" s="564">
        <v>0</v>
      </c>
      <c r="AA156" s="566">
        <v>0</v>
      </c>
      <c r="AB156" s="567">
        <v>0</v>
      </c>
      <c r="AC156" s="618">
        <v>0</v>
      </c>
      <c r="AD156" s="619">
        <v>0</v>
      </c>
      <c r="AE156" s="569">
        <v>0</v>
      </c>
      <c r="AF156" s="568">
        <v>0</v>
      </c>
      <c r="AG156" s="570">
        <v>0</v>
      </c>
      <c r="AH156" s="571">
        <v>0</v>
      </c>
      <c r="AI156" s="620">
        <v>0.32079999999999997</v>
      </c>
      <c r="AJ156" s="621">
        <v>0.47649999999999998</v>
      </c>
      <c r="AK156" s="621">
        <v>0</v>
      </c>
      <c r="AL156" s="574">
        <v>0</v>
      </c>
      <c r="AM156" s="601">
        <v>0.48359999999999997</v>
      </c>
      <c r="AN156" s="602">
        <v>0</v>
      </c>
      <c r="AO156" s="603">
        <v>0</v>
      </c>
      <c r="AP156" s="578">
        <v>0</v>
      </c>
      <c r="AQ156" s="578" t="s">
        <v>1377</v>
      </c>
      <c r="AR156" s="579">
        <v>0</v>
      </c>
      <c r="AS156" s="305">
        <v>0</v>
      </c>
      <c r="AT156" s="557">
        <v>0</v>
      </c>
      <c r="AU156" s="557">
        <v>0</v>
      </c>
      <c r="AV156" s="580">
        <v>0</v>
      </c>
      <c r="AW156" s="581">
        <v>0</v>
      </c>
      <c r="AX156" s="580">
        <v>0</v>
      </c>
      <c r="AY156" s="580">
        <v>0</v>
      </c>
      <c r="AZ156" s="229" t="s">
        <v>1231</v>
      </c>
      <c r="BA156" s="573">
        <v>0</v>
      </c>
      <c r="BB156" s="305">
        <v>0</v>
      </c>
      <c r="BC156" s="582">
        <v>0</v>
      </c>
      <c r="BD156" s="583">
        <v>0</v>
      </c>
      <c r="BE156" s="584">
        <v>0</v>
      </c>
      <c r="BF156" s="585">
        <v>9.5999999999999992E-3</v>
      </c>
      <c r="BG156" s="584">
        <v>0</v>
      </c>
      <c r="BH156" s="604">
        <v>0</v>
      </c>
      <c r="BI156" s="605"/>
      <c r="BK156" s="547"/>
    </row>
    <row r="157" spans="1:63" s="2" customFormat="1" x14ac:dyDescent="0.2">
      <c r="A157" s="311" t="s">
        <v>264</v>
      </c>
      <c r="B157" s="606" t="s">
        <v>265</v>
      </c>
      <c r="C157" s="607" t="s">
        <v>267</v>
      </c>
      <c r="D157" s="608" t="s">
        <v>1066</v>
      </c>
      <c r="E157" s="185" t="s">
        <v>1070</v>
      </c>
      <c r="F157" s="609" t="s">
        <v>169</v>
      </c>
      <c r="G157" s="187">
        <v>14</v>
      </c>
      <c r="H157" s="610"/>
      <c r="I157" s="611">
        <v>0</v>
      </c>
      <c r="J157" s="611">
        <v>0</v>
      </c>
      <c r="K157" s="611">
        <v>0</v>
      </c>
      <c r="L157" s="611">
        <v>0</v>
      </c>
      <c r="M157" s="612">
        <v>0</v>
      </c>
      <c r="N157" s="186">
        <v>0</v>
      </c>
      <c r="O157" s="613">
        <v>0</v>
      </c>
      <c r="P157" s="613">
        <v>0</v>
      </c>
      <c r="Q157" s="614">
        <v>0</v>
      </c>
      <c r="R157" s="615">
        <v>0</v>
      </c>
      <c r="S157" s="613">
        <v>0</v>
      </c>
      <c r="T157" s="186">
        <v>0</v>
      </c>
      <c r="U157" s="616">
        <v>0</v>
      </c>
      <c r="V157" s="617">
        <v>0</v>
      </c>
      <c r="W157" s="563">
        <v>0</v>
      </c>
      <c r="X157" s="564">
        <v>0</v>
      </c>
      <c r="Y157" s="565">
        <v>0</v>
      </c>
      <c r="Z157" s="564">
        <v>0</v>
      </c>
      <c r="AA157" s="566">
        <v>0</v>
      </c>
      <c r="AB157" s="567">
        <v>0</v>
      </c>
      <c r="AC157" s="618">
        <v>0</v>
      </c>
      <c r="AD157" s="619">
        <v>0</v>
      </c>
      <c r="AE157" s="569">
        <v>0</v>
      </c>
      <c r="AF157" s="568">
        <v>0</v>
      </c>
      <c r="AG157" s="570">
        <v>0</v>
      </c>
      <c r="AH157" s="571">
        <v>0</v>
      </c>
      <c r="AI157" s="620">
        <v>0.32069999999999999</v>
      </c>
      <c r="AJ157" s="621">
        <v>0.4763</v>
      </c>
      <c r="AK157" s="621">
        <v>0</v>
      </c>
      <c r="AL157" s="574">
        <v>0</v>
      </c>
      <c r="AM157" s="601">
        <v>0.50770000000000004</v>
      </c>
      <c r="AN157" s="602">
        <v>0</v>
      </c>
      <c r="AO157" s="603">
        <v>0</v>
      </c>
      <c r="AP157" s="578">
        <v>0</v>
      </c>
      <c r="AQ157" s="578" t="s">
        <v>1377</v>
      </c>
      <c r="AR157" s="579">
        <v>0</v>
      </c>
      <c r="AS157" s="305">
        <v>0</v>
      </c>
      <c r="AT157" s="557">
        <v>0</v>
      </c>
      <c r="AU157" s="557">
        <v>0</v>
      </c>
      <c r="AV157" s="580">
        <v>0</v>
      </c>
      <c r="AW157" s="581">
        <v>0</v>
      </c>
      <c r="AX157" s="580">
        <v>0</v>
      </c>
      <c r="AY157" s="580">
        <v>0</v>
      </c>
      <c r="AZ157" s="229" t="s">
        <v>1231</v>
      </c>
      <c r="BA157" s="573">
        <v>0</v>
      </c>
      <c r="BB157" s="305">
        <v>0</v>
      </c>
      <c r="BC157" s="582">
        <v>0</v>
      </c>
      <c r="BD157" s="583">
        <v>0</v>
      </c>
      <c r="BE157" s="584">
        <v>0</v>
      </c>
      <c r="BF157" s="585">
        <v>9.5999999999999992E-3</v>
      </c>
      <c r="BG157" s="584">
        <v>0</v>
      </c>
      <c r="BH157" s="604">
        <v>0</v>
      </c>
      <c r="BI157" s="605"/>
      <c r="BK157" s="547"/>
    </row>
    <row r="158" spans="1:63" s="2" customFormat="1" x14ac:dyDescent="0.2">
      <c r="A158" s="42" t="s">
        <v>267</v>
      </c>
      <c r="B158" s="43" t="s">
        <v>268</v>
      </c>
      <c r="C158" s="44" t="s">
        <v>267</v>
      </c>
      <c r="D158" s="45" t="s">
        <v>268</v>
      </c>
      <c r="E158" s="46" t="s">
        <v>269</v>
      </c>
      <c r="F158" s="47" t="s">
        <v>169</v>
      </c>
      <c r="G158" s="48">
        <v>14</v>
      </c>
      <c r="H158" s="610"/>
      <c r="I158" s="622">
        <v>22150502</v>
      </c>
      <c r="J158" s="622">
        <v>3795517</v>
      </c>
      <c r="K158" s="622">
        <v>0</v>
      </c>
      <c r="L158" s="622">
        <v>0</v>
      </c>
      <c r="M158" s="190">
        <v>0</v>
      </c>
      <c r="N158" s="623">
        <v>22150502</v>
      </c>
      <c r="O158" s="624">
        <v>3795517</v>
      </c>
      <c r="P158" s="624">
        <v>18354985</v>
      </c>
      <c r="Q158" s="625">
        <v>1293.45</v>
      </c>
      <c r="R158" s="626">
        <v>48.81</v>
      </c>
      <c r="S158" s="624">
        <v>401657</v>
      </c>
      <c r="T158" s="623">
        <v>0</v>
      </c>
      <c r="U158" s="627">
        <v>18354985</v>
      </c>
      <c r="V158" s="628">
        <v>14190.72</v>
      </c>
      <c r="W158" s="563">
        <v>1050907</v>
      </c>
      <c r="X158" s="564">
        <v>812.48</v>
      </c>
      <c r="Y158" s="565">
        <v>13378.24</v>
      </c>
      <c r="Z158" s="564">
        <v>0</v>
      </c>
      <c r="AA158" s="566">
        <v>0</v>
      </c>
      <c r="AB158" s="567">
        <v>18354985</v>
      </c>
      <c r="AC158" s="538">
        <v>14190.72</v>
      </c>
      <c r="AD158" s="629">
        <v>1.50023</v>
      </c>
      <c r="AE158" s="569">
        <v>0</v>
      </c>
      <c r="AF158" s="568">
        <v>1.50023</v>
      </c>
      <c r="AG158" s="570">
        <v>1.4852000000000001</v>
      </c>
      <c r="AH158" s="571">
        <v>1.4852000000000001</v>
      </c>
      <c r="AI158" s="630">
        <v>0</v>
      </c>
      <c r="AJ158" s="631">
        <v>0</v>
      </c>
      <c r="AK158" s="631">
        <v>0</v>
      </c>
      <c r="AL158" s="574">
        <v>0</v>
      </c>
      <c r="AM158" s="601">
        <v>0</v>
      </c>
      <c r="AN158" s="602">
        <v>0</v>
      </c>
      <c r="AO158" s="603">
        <v>0</v>
      </c>
      <c r="AP158" s="578">
        <v>0</v>
      </c>
      <c r="AQ158" s="578" t="s">
        <v>1377</v>
      </c>
      <c r="AR158" s="579">
        <v>0</v>
      </c>
      <c r="AS158" s="305">
        <v>0</v>
      </c>
      <c r="AT158" s="557">
        <v>0</v>
      </c>
      <c r="AU158" s="557">
        <v>0</v>
      </c>
      <c r="AV158" s="580">
        <v>18354985</v>
      </c>
      <c r="AW158" s="581">
        <v>48.81</v>
      </c>
      <c r="AX158" s="580">
        <v>401657</v>
      </c>
      <c r="AY158" s="580">
        <v>17953328</v>
      </c>
      <c r="AZ158" s="229" t="s">
        <v>1231</v>
      </c>
      <c r="BA158" s="573">
        <v>1.4852000000000001</v>
      </c>
      <c r="BB158" s="305">
        <v>0</v>
      </c>
      <c r="BC158" s="582">
        <v>0</v>
      </c>
      <c r="BD158" s="583">
        <v>1.50023</v>
      </c>
      <c r="BE158" s="584">
        <v>0.03</v>
      </c>
      <c r="BF158" s="585">
        <v>0</v>
      </c>
      <c r="BG158" s="584">
        <v>0</v>
      </c>
      <c r="BH158" s="604">
        <v>0</v>
      </c>
      <c r="BI158" s="605"/>
      <c r="BK158" s="547"/>
    </row>
    <row r="159" spans="1:63" s="2" customFormat="1" x14ac:dyDescent="0.2">
      <c r="A159" s="22" t="s">
        <v>270</v>
      </c>
      <c r="B159" s="37" t="s">
        <v>271</v>
      </c>
      <c r="C159" s="38" t="s">
        <v>270</v>
      </c>
      <c r="D159" s="24" t="s">
        <v>271</v>
      </c>
      <c r="E159" s="39" t="s">
        <v>272</v>
      </c>
      <c r="F159" s="40" t="s">
        <v>169</v>
      </c>
      <c r="G159" s="41">
        <v>15</v>
      </c>
      <c r="H159" s="525"/>
      <c r="I159" s="555">
        <v>79399595</v>
      </c>
      <c r="J159" s="555">
        <v>21413755</v>
      </c>
      <c r="K159" s="555">
        <v>0</v>
      </c>
      <c r="L159" s="555">
        <v>0</v>
      </c>
      <c r="M159" s="595">
        <v>0</v>
      </c>
      <c r="N159" s="181">
        <v>79399595</v>
      </c>
      <c r="O159" s="556">
        <v>21413755</v>
      </c>
      <c r="P159" s="556">
        <v>57985840</v>
      </c>
      <c r="Q159" s="596">
        <v>4190.4799999999996</v>
      </c>
      <c r="R159" s="597">
        <v>79.40000000000002</v>
      </c>
      <c r="S159" s="556">
        <v>653383</v>
      </c>
      <c r="T159" s="181">
        <v>0</v>
      </c>
      <c r="U159" s="598">
        <v>57985840</v>
      </c>
      <c r="V159" s="599">
        <v>13837.52</v>
      </c>
      <c r="W159" s="563">
        <v>58206</v>
      </c>
      <c r="X159" s="564">
        <v>13.89</v>
      </c>
      <c r="Y159" s="565">
        <v>13823.630000000001</v>
      </c>
      <c r="Z159" s="564">
        <v>0</v>
      </c>
      <c r="AA159" s="566">
        <v>0</v>
      </c>
      <c r="AB159" s="567">
        <v>57985840</v>
      </c>
      <c r="AC159" s="538">
        <v>13837.52</v>
      </c>
      <c r="AD159" s="600">
        <v>1.46289</v>
      </c>
      <c r="AE159" s="569">
        <v>0</v>
      </c>
      <c r="AF159" s="568">
        <v>1.46289</v>
      </c>
      <c r="AG159" s="570">
        <v>1.4482999999999999</v>
      </c>
      <c r="AH159" s="571">
        <v>1.4482999999999999</v>
      </c>
      <c r="AI159" s="572">
        <v>1</v>
      </c>
      <c r="AJ159" s="573">
        <v>1.4482999999999999</v>
      </c>
      <c r="AK159" s="573">
        <v>1.4482999999999999</v>
      </c>
      <c r="AL159" s="574">
        <v>0.87539999999999996</v>
      </c>
      <c r="AM159" s="601">
        <v>1.6544000000000001</v>
      </c>
      <c r="AN159" s="602">
        <v>1.6544000000000001</v>
      </c>
      <c r="AO159" s="603">
        <v>1.7535000000000001</v>
      </c>
      <c r="AP159" s="578">
        <v>0</v>
      </c>
      <c r="AQ159" s="578">
        <v>0</v>
      </c>
      <c r="AR159" s="579">
        <v>0</v>
      </c>
      <c r="AS159" s="305">
        <v>0</v>
      </c>
      <c r="AT159" s="557">
        <v>1</v>
      </c>
      <c r="AU159" s="557">
        <v>1</v>
      </c>
      <c r="AV159" s="580">
        <v>57985840</v>
      </c>
      <c r="AW159" s="581">
        <v>79.40000000000002</v>
      </c>
      <c r="AX159" s="580">
        <v>653383</v>
      </c>
      <c r="AY159" s="580">
        <v>57332457</v>
      </c>
      <c r="AZ159" s="229" t="s">
        <v>1231</v>
      </c>
      <c r="BA159" s="573">
        <v>1.4482999999999999</v>
      </c>
      <c r="BB159" s="305">
        <v>0</v>
      </c>
      <c r="BC159" s="582">
        <v>0</v>
      </c>
      <c r="BD159" s="583">
        <v>1.46289</v>
      </c>
      <c r="BE159" s="584">
        <v>2.93E-2</v>
      </c>
      <c r="BF159" s="585">
        <v>2.93E-2</v>
      </c>
      <c r="BG159" s="584">
        <v>2.93E-2</v>
      </c>
      <c r="BH159" s="604">
        <v>0</v>
      </c>
      <c r="BI159" s="605"/>
      <c r="BK159" s="547"/>
    </row>
    <row r="160" spans="1:63" s="2" customFormat="1" x14ac:dyDescent="0.2">
      <c r="A160" s="22" t="s">
        <v>273</v>
      </c>
      <c r="B160" s="37" t="s">
        <v>274</v>
      </c>
      <c r="C160" s="38" t="s">
        <v>273</v>
      </c>
      <c r="D160" s="24" t="s">
        <v>275</v>
      </c>
      <c r="E160" s="39" t="s">
        <v>276</v>
      </c>
      <c r="F160" s="40" t="s">
        <v>169</v>
      </c>
      <c r="G160" s="41">
        <v>16</v>
      </c>
      <c r="H160" s="525"/>
      <c r="I160" s="555">
        <v>45747228</v>
      </c>
      <c r="J160" s="555">
        <v>9932014</v>
      </c>
      <c r="K160" s="555">
        <v>0</v>
      </c>
      <c r="L160" s="555">
        <v>0</v>
      </c>
      <c r="M160" s="595">
        <v>0</v>
      </c>
      <c r="N160" s="181">
        <v>45747228</v>
      </c>
      <c r="O160" s="556">
        <v>9932014</v>
      </c>
      <c r="P160" s="556">
        <v>35815214</v>
      </c>
      <c r="Q160" s="596">
        <v>2400.0300000000002</v>
      </c>
      <c r="R160" s="597">
        <v>18.989999999999998</v>
      </c>
      <c r="S160" s="556">
        <v>156269</v>
      </c>
      <c r="T160" s="181">
        <v>0</v>
      </c>
      <c r="U160" s="598">
        <v>35815214</v>
      </c>
      <c r="V160" s="599">
        <v>14922.82</v>
      </c>
      <c r="W160" s="563">
        <v>711960</v>
      </c>
      <c r="X160" s="564">
        <v>296.64999999999998</v>
      </c>
      <c r="Y160" s="565">
        <v>14626.17</v>
      </c>
      <c r="Z160" s="564">
        <v>0</v>
      </c>
      <c r="AA160" s="566">
        <v>0</v>
      </c>
      <c r="AB160" s="567">
        <v>35815214</v>
      </c>
      <c r="AC160" s="538">
        <v>14922.82</v>
      </c>
      <c r="AD160" s="600">
        <v>1.5776300000000001</v>
      </c>
      <c r="AE160" s="569">
        <v>0</v>
      </c>
      <c r="AF160" s="568">
        <v>1.5776300000000001</v>
      </c>
      <c r="AG160" s="570">
        <v>1.5619000000000001</v>
      </c>
      <c r="AH160" s="571">
        <v>1.5619000000000001</v>
      </c>
      <c r="AI160" s="572">
        <v>1</v>
      </c>
      <c r="AJ160" s="573">
        <v>1.5619000000000001</v>
      </c>
      <c r="AK160" s="573">
        <v>1.5619000000000001</v>
      </c>
      <c r="AL160" s="574">
        <v>0.96400000000000008</v>
      </c>
      <c r="AM160" s="601">
        <v>1.6202000000000001</v>
      </c>
      <c r="AN160" s="602">
        <v>1.6202000000000001</v>
      </c>
      <c r="AO160" s="603">
        <v>1.5923</v>
      </c>
      <c r="AP160" s="578">
        <v>0</v>
      </c>
      <c r="AQ160" s="578">
        <v>0</v>
      </c>
      <c r="AR160" s="579">
        <v>0</v>
      </c>
      <c r="AS160" s="305">
        <v>0</v>
      </c>
      <c r="AT160" s="557">
        <v>1</v>
      </c>
      <c r="AU160" s="557">
        <v>1</v>
      </c>
      <c r="AV160" s="580">
        <v>35815214</v>
      </c>
      <c r="AW160" s="581">
        <v>18.989999999999998</v>
      </c>
      <c r="AX160" s="580">
        <v>156269</v>
      </c>
      <c r="AY160" s="580">
        <v>35658945</v>
      </c>
      <c r="AZ160" s="229" t="s">
        <v>1231</v>
      </c>
      <c r="BA160" s="573">
        <v>1.5619000000000001</v>
      </c>
      <c r="BB160" s="305">
        <v>0</v>
      </c>
      <c r="BC160" s="582">
        <v>0</v>
      </c>
      <c r="BD160" s="583">
        <v>1.5776300000000001</v>
      </c>
      <c r="BE160" s="584">
        <v>3.1600000000000003E-2</v>
      </c>
      <c r="BF160" s="585">
        <v>3.1600000000000003E-2</v>
      </c>
      <c r="BG160" s="584">
        <v>3.1600000000000003E-2</v>
      </c>
      <c r="BH160" s="604">
        <v>0</v>
      </c>
      <c r="BI160" s="605"/>
      <c r="BK160" s="547"/>
    </row>
    <row r="161" spans="1:63" s="2" customFormat="1" x14ac:dyDescent="0.2">
      <c r="A161" s="22" t="s">
        <v>277</v>
      </c>
      <c r="B161" s="37" t="s">
        <v>278</v>
      </c>
      <c r="C161" s="38" t="s">
        <v>277</v>
      </c>
      <c r="D161" s="24" t="s">
        <v>278</v>
      </c>
      <c r="E161" s="39" t="s">
        <v>279</v>
      </c>
      <c r="F161" s="40" t="s">
        <v>169</v>
      </c>
      <c r="G161" s="41">
        <v>17</v>
      </c>
      <c r="H161" s="525"/>
      <c r="I161" s="555">
        <v>15751132</v>
      </c>
      <c r="J161" s="555">
        <v>3821200</v>
      </c>
      <c r="K161" s="555">
        <v>0</v>
      </c>
      <c r="L161" s="555">
        <v>0</v>
      </c>
      <c r="M161" s="595">
        <v>0</v>
      </c>
      <c r="N161" s="181">
        <v>15751132</v>
      </c>
      <c r="O161" s="556">
        <v>3821200</v>
      </c>
      <c r="P161" s="556">
        <v>11929932</v>
      </c>
      <c r="Q161" s="596">
        <v>925.03</v>
      </c>
      <c r="R161" s="597">
        <v>23.24</v>
      </c>
      <c r="S161" s="556">
        <v>191242</v>
      </c>
      <c r="T161" s="181">
        <v>0</v>
      </c>
      <c r="U161" s="598">
        <v>11929932</v>
      </c>
      <c r="V161" s="599">
        <v>12896.81</v>
      </c>
      <c r="W161" s="563">
        <v>101619</v>
      </c>
      <c r="X161" s="564">
        <v>109.85</v>
      </c>
      <c r="Y161" s="565">
        <v>12786.96</v>
      </c>
      <c r="Z161" s="564">
        <v>0</v>
      </c>
      <c r="AA161" s="566">
        <v>0</v>
      </c>
      <c r="AB161" s="567">
        <v>11929932</v>
      </c>
      <c r="AC161" s="538">
        <v>12896.81</v>
      </c>
      <c r="AD161" s="600">
        <v>1.36344</v>
      </c>
      <c r="AE161" s="569">
        <v>0</v>
      </c>
      <c r="AF161" s="568">
        <v>1.36344</v>
      </c>
      <c r="AG161" s="570">
        <v>1.3498000000000001</v>
      </c>
      <c r="AH161" s="571">
        <v>1.3498000000000001</v>
      </c>
      <c r="AI161" s="572">
        <v>1</v>
      </c>
      <c r="AJ161" s="573">
        <v>1.3498000000000001</v>
      </c>
      <c r="AK161" s="573">
        <v>1.3498000000000001</v>
      </c>
      <c r="AL161" s="574">
        <v>0.98340000000000005</v>
      </c>
      <c r="AM161" s="601">
        <v>1.3726</v>
      </c>
      <c r="AN161" s="602">
        <v>1.3726</v>
      </c>
      <c r="AO161" s="603">
        <v>1.5609</v>
      </c>
      <c r="AP161" s="578">
        <v>0</v>
      </c>
      <c r="AQ161" s="578">
        <v>0</v>
      </c>
      <c r="AR161" s="579">
        <v>0</v>
      </c>
      <c r="AS161" s="305">
        <v>0</v>
      </c>
      <c r="AT161" s="557">
        <v>1</v>
      </c>
      <c r="AU161" s="557">
        <v>1</v>
      </c>
      <c r="AV161" s="580">
        <v>11929932</v>
      </c>
      <c r="AW161" s="581">
        <v>23.24</v>
      </c>
      <c r="AX161" s="580">
        <v>191242</v>
      </c>
      <c r="AY161" s="580">
        <v>11738690</v>
      </c>
      <c r="AZ161" s="229" t="s">
        <v>1231</v>
      </c>
      <c r="BA161" s="573">
        <v>1.3498000000000001</v>
      </c>
      <c r="BB161" s="305">
        <v>0</v>
      </c>
      <c r="BC161" s="582">
        <v>0</v>
      </c>
      <c r="BD161" s="583">
        <v>1.36344</v>
      </c>
      <c r="BE161" s="584">
        <v>2.7300000000000001E-2</v>
      </c>
      <c r="BF161" s="585">
        <v>2.7300000000000001E-2</v>
      </c>
      <c r="BG161" s="584">
        <v>2.7300000000000001E-2</v>
      </c>
      <c r="BH161" s="604">
        <v>0</v>
      </c>
      <c r="BI161" s="605"/>
      <c r="BK161" s="547"/>
    </row>
    <row r="162" spans="1:63" s="2" customFormat="1" x14ac:dyDescent="0.2">
      <c r="A162" s="22" t="s">
        <v>280</v>
      </c>
      <c r="B162" s="37" t="s">
        <v>281</v>
      </c>
      <c r="C162" s="38" t="s">
        <v>280</v>
      </c>
      <c r="D162" s="24" t="s">
        <v>281</v>
      </c>
      <c r="E162" s="39" t="s">
        <v>282</v>
      </c>
      <c r="F162" s="40" t="s">
        <v>177</v>
      </c>
      <c r="G162" s="41">
        <v>18</v>
      </c>
      <c r="H162" s="525"/>
      <c r="I162" s="555">
        <v>4399646</v>
      </c>
      <c r="J162" s="555">
        <v>808740</v>
      </c>
      <c r="K162" s="555">
        <v>0</v>
      </c>
      <c r="L162" s="555">
        <v>0</v>
      </c>
      <c r="M162" s="595">
        <v>0</v>
      </c>
      <c r="N162" s="181">
        <v>4399646</v>
      </c>
      <c r="O162" s="556">
        <v>808740</v>
      </c>
      <c r="P162" s="556">
        <v>3590906</v>
      </c>
      <c r="Q162" s="596">
        <v>218.78</v>
      </c>
      <c r="R162" s="597">
        <v>0</v>
      </c>
      <c r="S162" s="556">
        <v>0</v>
      </c>
      <c r="T162" s="181">
        <v>0</v>
      </c>
      <c r="U162" s="598">
        <v>3590906</v>
      </c>
      <c r="V162" s="599">
        <v>16413.32</v>
      </c>
      <c r="W162" s="563">
        <v>14061</v>
      </c>
      <c r="X162" s="564">
        <v>64.27</v>
      </c>
      <c r="Y162" s="565">
        <v>16349.05</v>
      </c>
      <c r="Z162" s="564">
        <v>0</v>
      </c>
      <c r="AA162" s="566">
        <v>0</v>
      </c>
      <c r="AB162" s="567">
        <v>3590906</v>
      </c>
      <c r="AC162" s="538">
        <v>16413.32</v>
      </c>
      <c r="AD162" s="600">
        <v>1.7352099999999999</v>
      </c>
      <c r="AE162" s="569">
        <v>0</v>
      </c>
      <c r="AF162" s="568">
        <v>1.7352099999999999</v>
      </c>
      <c r="AG162" s="570">
        <v>1.7179</v>
      </c>
      <c r="AH162" s="571">
        <v>1.7179</v>
      </c>
      <c r="AI162" s="572">
        <v>1</v>
      </c>
      <c r="AJ162" s="573">
        <v>1.7179</v>
      </c>
      <c r="AK162" s="573">
        <v>1.7179</v>
      </c>
      <c r="AL162" s="574">
        <v>1.0363</v>
      </c>
      <c r="AM162" s="601">
        <v>1.6577</v>
      </c>
      <c r="AN162" s="602">
        <v>1.6577</v>
      </c>
      <c r="AO162" s="603">
        <v>1.4812000000000001</v>
      </c>
      <c r="AP162" s="578">
        <v>0</v>
      </c>
      <c r="AQ162" s="578">
        <v>0</v>
      </c>
      <c r="AR162" s="579">
        <v>0</v>
      </c>
      <c r="AS162" s="305">
        <v>0</v>
      </c>
      <c r="AT162" s="557">
        <v>1</v>
      </c>
      <c r="AU162" s="557">
        <v>1</v>
      </c>
      <c r="AV162" s="580">
        <v>3590906</v>
      </c>
      <c r="AW162" s="581">
        <v>0</v>
      </c>
      <c r="AX162" s="580">
        <v>0</v>
      </c>
      <c r="AY162" s="580">
        <v>3590906</v>
      </c>
      <c r="AZ162" s="229" t="s">
        <v>1231</v>
      </c>
      <c r="BA162" s="573">
        <v>1.7179</v>
      </c>
      <c r="BB162" s="305">
        <v>0</v>
      </c>
      <c r="BC162" s="582">
        <v>0</v>
      </c>
      <c r="BD162" s="583">
        <v>1.7352099999999999</v>
      </c>
      <c r="BE162" s="584">
        <v>3.4700000000000002E-2</v>
      </c>
      <c r="BF162" s="585">
        <v>3.4700000000000002E-2</v>
      </c>
      <c r="BG162" s="584">
        <v>3.4700000000000002E-2</v>
      </c>
      <c r="BH162" s="604">
        <v>0</v>
      </c>
      <c r="BI162" s="605"/>
      <c r="BK162" s="547"/>
    </row>
    <row r="163" spans="1:63" s="2" customFormat="1" x14ac:dyDescent="0.2">
      <c r="A163" s="22" t="s">
        <v>283</v>
      </c>
      <c r="B163" s="37" t="s">
        <v>284</v>
      </c>
      <c r="C163" s="38" t="s">
        <v>283</v>
      </c>
      <c r="D163" s="24" t="s">
        <v>284</v>
      </c>
      <c r="E163" s="39" t="s">
        <v>285</v>
      </c>
      <c r="F163" s="40" t="s">
        <v>177</v>
      </c>
      <c r="G163" s="41">
        <v>18</v>
      </c>
      <c r="H163" s="525"/>
      <c r="I163" s="555">
        <v>172792</v>
      </c>
      <c r="J163" s="555">
        <v>48148</v>
      </c>
      <c r="K163" s="555">
        <v>0</v>
      </c>
      <c r="L163" s="555">
        <v>0</v>
      </c>
      <c r="M163" s="595">
        <v>0</v>
      </c>
      <c r="N163" s="181">
        <v>172792</v>
      </c>
      <c r="O163" s="556">
        <v>48148</v>
      </c>
      <c r="P163" s="556">
        <v>124644</v>
      </c>
      <c r="Q163" s="596">
        <v>12.45</v>
      </c>
      <c r="R163" s="597">
        <v>0</v>
      </c>
      <c r="S163" s="556">
        <v>0</v>
      </c>
      <c r="T163" s="181">
        <v>0</v>
      </c>
      <c r="U163" s="598">
        <v>124644</v>
      </c>
      <c r="V163" s="599">
        <v>10011.57</v>
      </c>
      <c r="W163" s="563">
        <v>0</v>
      </c>
      <c r="X163" s="564">
        <v>0</v>
      </c>
      <c r="Y163" s="565">
        <v>10011.57</v>
      </c>
      <c r="Z163" s="564" t="s">
        <v>1238</v>
      </c>
      <c r="AA163" s="566" t="s">
        <v>1238</v>
      </c>
      <c r="AB163" s="567">
        <v>124644</v>
      </c>
      <c r="AC163" s="538">
        <v>10011.57</v>
      </c>
      <c r="AD163" s="600">
        <v>1.0584199999999999</v>
      </c>
      <c r="AE163" s="569">
        <v>0</v>
      </c>
      <c r="AF163" s="568">
        <v>1.0584199999999999</v>
      </c>
      <c r="AG163" s="570">
        <v>1.0478000000000001</v>
      </c>
      <c r="AH163" s="571">
        <v>1.0478000000000001</v>
      </c>
      <c r="AI163" s="572">
        <v>1</v>
      </c>
      <c r="AJ163" s="573">
        <v>1.0478000000000001</v>
      </c>
      <c r="AK163" s="573">
        <v>1.0478000000000001</v>
      </c>
      <c r="AL163" s="574">
        <v>1.0465</v>
      </c>
      <c r="AM163" s="601">
        <v>1.0012000000000001</v>
      </c>
      <c r="AN163" s="602">
        <v>1.0012000000000001</v>
      </c>
      <c r="AO163" s="603">
        <v>1.4668000000000001</v>
      </c>
      <c r="AP163" s="578">
        <v>0</v>
      </c>
      <c r="AQ163" s="578">
        <v>0</v>
      </c>
      <c r="AR163" s="579">
        <v>0</v>
      </c>
      <c r="AS163" s="305">
        <v>0</v>
      </c>
      <c r="AT163" s="557">
        <v>1</v>
      </c>
      <c r="AU163" s="557">
        <v>1</v>
      </c>
      <c r="AV163" s="580">
        <v>124644</v>
      </c>
      <c r="AW163" s="581">
        <v>0</v>
      </c>
      <c r="AX163" s="580">
        <v>0</v>
      </c>
      <c r="AY163" s="580">
        <v>124644</v>
      </c>
      <c r="AZ163" s="229" t="s">
        <v>1231</v>
      </c>
      <c r="BA163" s="573">
        <v>1.0478000000000001</v>
      </c>
      <c r="BB163" s="305">
        <v>0</v>
      </c>
      <c r="BC163" s="582">
        <v>0</v>
      </c>
      <c r="BD163" s="583">
        <v>1.0584199999999999</v>
      </c>
      <c r="BE163" s="584">
        <v>2.12E-2</v>
      </c>
      <c r="BF163" s="585">
        <v>2.12E-2</v>
      </c>
      <c r="BG163" s="584">
        <v>2.12E-2</v>
      </c>
      <c r="BH163" s="604">
        <v>0</v>
      </c>
      <c r="BI163" s="605"/>
      <c r="BK163" s="547"/>
    </row>
    <row r="164" spans="1:63" s="2" customFormat="1" x14ac:dyDescent="0.2">
      <c r="A164" s="22" t="s">
        <v>286</v>
      </c>
      <c r="B164" s="37" t="s">
        <v>287</v>
      </c>
      <c r="C164" s="38" t="s">
        <v>286</v>
      </c>
      <c r="D164" s="24" t="s">
        <v>287</v>
      </c>
      <c r="E164" s="39" t="s">
        <v>288</v>
      </c>
      <c r="F164" s="40" t="s">
        <v>177</v>
      </c>
      <c r="G164" s="41">
        <v>18</v>
      </c>
      <c r="H164" s="525"/>
      <c r="I164" s="555">
        <v>819215</v>
      </c>
      <c r="J164" s="555">
        <v>382903</v>
      </c>
      <c r="K164" s="555">
        <v>0</v>
      </c>
      <c r="L164" s="555">
        <v>0</v>
      </c>
      <c r="M164" s="595">
        <v>0</v>
      </c>
      <c r="N164" s="181">
        <v>819215</v>
      </c>
      <c r="O164" s="556">
        <v>382903</v>
      </c>
      <c r="P164" s="556">
        <v>436312</v>
      </c>
      <c r="Q164" s="596">
        <v>36.22</v>
      </c>
      <c r="R164" s="597">
        <v>0</v>
      </c>
      <c r="S164" s="556">
        <v>0</v>
      </c>
      <c r="T164" s="181">
        <v>0</v>
      </c>
      <c r="U164" s="598">
        <v>436312</v>
      </c>
      <c r="V164" s="599">
        <v>12046.16</v>
      </c>
      <c r="W164" s="563">
        <v>1150</v>
      </c>
      <c r="X164" s="564">
        <v>31.75</v>
      </c>
      <c r="Y164" s="565">
        <v>12014.41</v>
      </c>
      <c r="Z164" s="564">
        <v>0</v>
      </c>
      <c r="AA164" s="566">
        <v>0</v>
      </c>
      <c r="AB164" s="567">
        <v>436312</v>
      </c>
      <c r="AC164" s="538">
        <v>12046.16</v>
      </c>
      <c r="AD164" s="600">
        <v>1.2735099999999999</v>
      </c>
      <c r="AE164" s="569">
        <v>0</v>
      </c>
      <c r="AF164" s="568">
        <v>1.2735099999999999</v>
      </c>
      <c r="AG164" s="570">
        <v>1.2607999999999999</v>
      </c>
      <c r="AH164" s="571">
        <v>1.2607999999999999</v>
      </c>
      <c r="AI164" s="572">
        <v>1</v>
      </c>
      <c r="AJ164" s="573">
        <v>1.2607999999999999</v>
      </c>
      <c r="AK164" s="573">
        <v>1.2607999999999999</v>
      </c>
      <c r="AL164" s="574">
        <v>1.0519000000000001</v>
      </c>
      <c r="AM164" s="601">
        <v>1.1986000000000001</v>
      </c>
      <c r="AN164" s="602">
        <v>1.1986000000000001</v>
      </c>
      <c r="AO164" s="603">
        <v>1.4593</v>
      </c>
      <c r="AP164" s="578">
        <v>0</v>
      </c>
      <c r="AQ164" s="578">
        <v>0</v>
      </c>
      <c r="AR164" s="579">
        <v>0</v>
      </c>
      <c r="AS164" s="305">
        <v>0</v>
      </c>
      <c r="AT164" s="557">
        <v>1</v>
      </c>
      <c r="AU164" s="557">
        <v>1</v>
      </c>
      <c r="AV164" s="580">
        <v>436312</v>
      </c>
      <c r="AW164" s="581">
        <v>0</v>
      </c>
      <c r="AX164" s="580">
        <v>0</v>
      </c>
      <c r="AY164" s="580">
        <v>436312</v>
      </c>
      <c r="AZ164" s="229" t="s">
        <v>1231</v>
      </c>
      <c r="BA164" s="573">
        <v>1.2607999999999999</v>
      </c>
      <c r="BB164" s="305">
        <v>0</v>
      </c>
      <c r="BC164" s="582">
        <v>0</v>
      </c>
      <c r="BD164" s="583">
        <v>1.2735099999999999</v>
      </c>
      <c r="BE164" s="584">
        <v>2.5499999999999998E-2</v>
      </c>
      <c r="BF164" s="585">
        <v>2.5499999999999998E-2</v>
      </c>
      <c r="BG164" s="584">
        <v>2.5499999999999998E-2</v>
      </c>
      <c r="BH164" s="604">
        <v>0</v>
      </c>
      <c r="BI164" s="605"/>
      <c r="BK164" s="547"/>
    </row>
    <row r="165" spans="1:63" s="2" customFormat="1" x14ac:dyDescent="0.2">
      <c r="A165" s="22" t="s">
        <v>289</v>
      </c>
      <c r="B165" s="37" t="s">
        <v>290</v>
      </c>
      <c r="C165" s="38" t="s">
        <v>289</v>
      </c>
      <c r="D165" s="24" t="s">
        <v>290</v>
      </c>
      <c r="E165" s="39" t="s">
        <v>291</v>
      </c>
      <c r="F165" s="40" t="s">
        <v>173</v>
      </c>
      <c r="G165" s="41">
        <v>18</v>
      </c>
      <c r="H165" s="525"/>
      <c r="I165" s="555">
        <v>1344700</v>
      </c>
      <c r="J165" s="555">
        <v>77774</v>
      </c>
      <c r="K165" s="555">
        <v>0</v>
      </c>
      <c r="L165" s="555">
        <v>0</v>
      </c>
      <c r="M165" s="595">
        <v>0</v>
      </c>
      <c r="N165" s="181">
        <v>1344700</v>
      </c>
      <c r="O165" s="556">
        <v>77774</v>
      </c>
      <c r="P165" s="556">
        <v>1266926</v>
      </c>
      <c r="Q165" s="596">
        <v>90.13</v>
      </c>
      <c r="R165" s="597">
        <v>0</v>
      </c>
      <c r="S165" s="556">
        <v>0</v>
      </c>
      <c r="T165" s="181">
        <v>0</v>
      </c>
      <c r="U165" s="598">
        <v>1266926</v>
      </c>
      <c r="V165" s="599">
        <v>14056.65</v>
      </c>
      <c r="W165" s="563">
        <v>0</v>
      </c>
      <c r="X165" s="564">
        <v>0</v>
      </c>
      <c r="Y165" s="565">
        <v>14056.65</v>
      </c>
      <c r="Z165" s="564" t="s">
        <v>1238</v>
      </c>
      <c r="AA165" s="566" t="s">
        <v>1238</v>
      </c>
      <c r="AB165" s="567">
        <v>1266926</v>
      </c>
      <c r="AC165" s="538">
        <v>14056.65</v>
      </c>
      <c r="AD165" s="600">
        <v>1.4860599999999999</v>
      </c>
      <c r="AE165" s="569">
        <v>0</v>
      </c>
      <c r="AF165" s="568">
        <v>1.4860599999999999</v>
      </c>
      <c r="AG165" s="570">
        <v>1.4712000000000001</v>
      </c>
      <c r="AH165" s="571">
        <v>1.4712000000000001</v>
      </c>
      <c r="AI165" s="572">
        <v>1</v>
      </c>
      <c r="AJ165" s="573">
        <v>1.4712000000000001</v>
      </c>
      <c r="AK165" s="573">
        <v>1.4712000000000001</v>
      </c>
      <c r="AL165" s="574">
        <v>1.0429999999999999</v>
      </c>
      <c r="AM165" s="601">
        <v>1.4105000000000001</v>
      </c>
      <c r="AN165" s="602">
        <v>1.4105000000000001</v>
      </c>
      <c r="AO165" s="603">
        <v>1.4717</v>
      </c>
      <c r="AP165" s="578">
        <v>0</v>
      </c>
      <c r="AQ165" s="578">
        <v>0</v>
      </c>
      <c r="AR165" s="579">
        <v>0</v>
      </c>
      <c r="AS165" s="305">
        <v>0</v>
      </c>
      <c r="AT165" s="557">
        <v>1</v>
      </c>
      <c r="AU165" s="557">
        <v>1</v>
      </c>
      <c r="AV165" s="580">
        <v>1266926</v>
      </c>
      <c r="AW165" s="581">
        <v>0</v>
      </c>
      <c r="AX165" s="580">
        <v>0</v>
      </c>
      <c r="AY165" s="580">
        <v>1266926</v>
      </c>
      <c r="AZ165" s="229" t="s">
        <v>1231</v>
      </c>
      <c r="BA165" s="573">
        <v>1.4712000000000001</v>
      </c>
      <c r="BB165" s="305">
        <v>0</v>
      </c>
      <c r="BC165" s="582">
        <v>0</v>
      </c>
      <c r="BD165" s="583">
        <v>1.4860599999999999</v>
      </c>
      <c r="BE165" s="584">
        <v>2.9700000000000001E-2</v>
      </c>
      <c r="BF165" s="585">
        <v>2.9700000000000001E-2</v>
      </c>
      <c r="BG165" s="584">
        <v>2.9700000000000001E-2</v>
      </c>
      <c r="BH165" s="604">
        <v>0</v>
      </c>
      <c r="BI165" s="605"/>
      <c r="BK165" s="547"/>
    </row>
    <row r="166" spans="1:63" s="2" customFormat="1" x14ac:dyDescent="0.2">
      <c r="A166" s="22" t="s">
        <v>292</v>
      </c>
      <c r="B166" s="37" t="s">
        <v>293</v>
      </c>
      <c r="C166" s="38" t="s">
        <v>292</v>
      </c>
      <c r="D166" s="24" t="s">
        <v>293</v>
      </c>
      <c r="E166" s="39" t="s">
        <v>294</v>
      </c>
      <c r="F166" s="40" t="s">
        <v>177</v>
      </c>
      <c r="G166" s="41">
        <v>18</v>
      </c>
      <c r="H166" s="525"/>
      <c r="I166" s="555">
        <v>2928232</v>
      </c>
      <c r="J166" s="555">
        <v>599601</v>
      </c>
      <c r="K166" s="555">
        <v>0</v>
      </c>
      <c r="L166" s="555">
        <v>0</v>
      </c>
      <c r="M166" s="595">
        <v>0</v>
      </c>
      <c r="N166" s="181">
        <v>2928232</v>
      </c>
      <c r="O166" s="556">
        <v>599601</v>
      </c>
      <c r="P166" s="556">
        <v>2328631</v>
      </c>
      <c r="Q166" s="596">
        <v>174.14</v>
      </c>
      <c r="R166" s="597">
        <v>0</v>
      </c>
      <c r="S166" s="556">
        <v>0</v>
      </c>
      <c r="T166" s="181">
        <v>0</v>
      </c>
      <c r="U166" s="598">
        <v>2328631</v>
      </c>
      <c r="V166" s="599">
        <v>13372.18</v>
      </c>
      <c r="W166" s="563">
        <v>5290</v>
      </c>
      <c r="X166" s="564">
        <v>30.38</v>
      </c>
      <c r="Y166" s="565">
        <v>13341.800000000001</v>
      </c>
      <c r="Z166" s="564">
        <v>0</v>
      </c>
      <c r="AA166" s="566">
        <v>0</v>
      </c>
      <c r="AB166" s="567">
        <v>2328631</v>
      </c>
      <c r="AC166" s="538">
        <v>13372.18</v>
      </c>
      <c r="AD166" s="600">
        <v>1.4137</v>
      </c>
      <c r="AE166" s="569">
        <v>0</v>
      </c>
      <c r="AF166" s="568">
        <v>1.4137</v>
      </c>
      <c r="AG166" s="570">
        <v>1.3996</v>
      </c>
      <c r="AH166" s="571">
        <v>1.3996</v>
      </c>
      <c r="AI166" s="572">
        <v>1</v>
      </c>
      <c r="AJ166" s="573">
        <v>1.3996</v>
      </c>
      <c r="AK166" s="573">
        <v>1.3996</v>
      </c>
      <c r="AL166" s="574">
        <v>1.0277000000000001</v>
      </c>
      <c r="AM166" s="601">
        <v>1.3619000000000001</v>
      </c>
      <c r="AN166" s="602">
        <v>1.3619000000000001</v>
      </c>
      <c r="AO166" s="603">
        <v>1.4936</v>
      </c>
      <c r="AP166" s="578">
        <v>0</v>
      </c>
      <c r="AQ166" s="578">
        <v>0</v>
      </c>
      <c r="AR166" s="579">
        <v>0</v>
      </c>
      <c r="AS166" s="305">
        <v>0</v>
      </c>
      <c r="AT166" s="557">
        <v>1</v>
      </c>
      <c r="AU166" s="557">
        <v>1</v>
      </c>
      <c r="AV166" s="580">
        <v>2328631</v>
      </c>
      <c r="AW166" s="581">
        <v>0</v>
      </c>
      <c r="AX166" s="580">
        <v>0</v>
      </c>
      <c r="AY166" s="580">
        <v>2328631</v>
      </c>
      <c r="AZ166" s="229" t="s">
        <v>1231</v>
      </c>
      <c r="BA166" s="573">
        <v>1.3996</v>
      </c>
      <c r="BB166" s="305">
        <v>0</v>
      </c>
      <c r="BC166" s="582">
        <v>0</v>
      </c>
      <c r="BD166" s="583">
        <v>1.4137</v>
      </c>
      <c r="BE166" s="584">
        <v>2.8299999999999999E-2</v>
      </c>
      <c r="BF166" s="585">
        <v>2.8299999999999999E-2</v>
      </c>
      <c r="BG166" s="584">
        <v>2.8299999999999999E-2</v>
      </c>
      <c r="BH166" s="604">
        <v>0</v>
      </c>
      <c r="BI166" s="605"/>
      <c r="BK166" s="547"/>
    </row>
    <row r="167" spans="1:63" s="2" customFormat="1" x14ac:dyDescent="0.2">
      <c r="A167" s="22" t="s">
        <v>295</v>
      </c>
      <c r="B167" s="37" t="s">
        <v>296</v>
      </c>
      <c r="C167" s="38" t="s">
        <v>295</v>
      </c>
      <c r="D167" s="24" t="s">
        <v>296</v>
      </c>
      <c r="E167" s="39" t="s">
        <v>297</v>
      </c>
      <c r="F167" s="40" t="s">
        <v>177</v>
      </c>
      <c r="G167" s="41">
        <v>18</v>
      </c>
      <c r="H167" s="525"/>
      <c r="I167" s="555">
        <v>268014</v>
      </c>
      <c r="J167" s="555">
        <v>42690</v>
      </c>
      <c r="K167" s="555">
        <v>0</v>
      </c>
      <c r="L167" s="555">
        <v>0</v>
      </c>
      <c r="M167" s="595">
        <v>0</v>
      </c>
      <c r="N167" s="181">
        <v>268014</v>
      </c>
      <c r="O167" s="556">
        <v>42690</v>
      </c>
      <c r="P167" s="556">
        <v>225324</v>
      </c>
      <c r="Q167" s="596">
        <v>22.11</v>
      </c>
      <c r="R167" s="597">
        <v>0</v>
      </c>
      <c r="S167" s="556">
        <v>0</v>
      </c>
      <c r="T167" s="181">
        <v>0</v>
      </c>
      <c r="U167" s="598">
        <v>225324</v>
      </c>
      <c r="V167" s="599">
        <v>10191.040000000001</v>
      </c>
      <c r="W167" s="563">
        <v>0</v>
      </c>
      <c r="X167" s="564">
        <v>0</v>
      </c>
      <c r="Y167" s="565">
        <v>10191.040000000001</v>
      </c>
      <c r="Z167" s="564" t="s">
        <v>1238</v>
      </c>
      <c r="AA167" s="566" t="s">
        <v>1238</v>
      </c>
      <c r="AB167" s="567">
        <v>225324</v>
      </c>
      <c r="AC167" s="538">
        <v>10191.040000000001</v>
      </c>
      <c r="AD167" s="600">
        <v>1.0773900000000001</v>
      </c>
      <c r="AE167" s="569">
        <v>0</v>
      </c>
      <c r="AF167" s="568">
        <v>1.0773900000000001</v>
      </c>
      <c r="AG167" s="570">
        <v>1.0666</v>
      </c>
      <c r="AH167" s="571">
        <v>1.0666</v>
      </c>
      <c r="AI167" s="572">
        <v>1</v>
      </c>
      <c r="AJ167" s="573">
        <v>1.0666</v>
      </c>
      <c r="AK167" s="573">
        <v>1.0666</v>
      </c>
      <c r="AL167" s="574">
        <v>1.0607</v>
      </c>
      <c r="AM167" s="601">
        <v>1.0056</v>
      </c>
      <c r="AN167" s="602">
        <v>1.0056</v>
      </c>
      <c r="AO167" s="603">
        <v>1.4472</v>
      </c>
      <c r="AP167" s="578">
        <v>0</v>
      </c>
      <c r="AQ167" s="578">
        <v>0</v>
      </c>
      <c r="AR167" s="579">
        <v>0</v>
      </c>
      <c r="AS167" s="305">
        <v>0</v>
      </c>
      <c r="AT167" s="557">
        <v>1</v>
      </c>
      <c r="AU167" s="557">
        <v>1</v>
      </c>
      <c r="AV167" s="580">
        <v>225324</v>
      </c>
      <c r="AW167" s="581">
        <v>0</v>
      </c>
      <c r="AX167" s="580">
        <v>0</v>
      </c>
      <c r="AY167" s="580">
        <v>225324</v>
      </c>
      <c r="AZ167" s="229" t="s">
        <v>1231</v>
      </c>
      <c r="BA167" s="573">
        <v>1.0666</v>
      </c>
      <c r="BB167" s="305">
        <v>0</v>
      </c>
      <c r="BC167" s="582">
        <v>0</v>
      </c>
      <c r="BD167" s="583">
        <v>1.0773900000000001</v>
      </c>
      <c r="BE167" s="584">
        <v>2.1499999999999998E-2</v>
      </c>
      <c r="BF167" s="585">
        <v>2.1499999999999998E-2</v>
      </c>
      <c r="BG167" s="584">
        <v>2.1499999999999998E-2</v>
      </c>
      <c r="BH167" s="604">
        <v>0</v>
      </c>
      <c r="BI167" s="605"/>
      <c r="BK167" s="547"/>
    </row>
    <row r="168" spans="1:63" s="2" customFormat="1" x14ac:dyDescent="0.2">
      <c r="A168" s="22" t="s">
        <v>298</v>
      </c>
      <c r="B168" s="37" t="s">
        <v>299</v>
      </c>
      <c r="C168" s="38" t="s">
        <v>298</v>
      </c>
      <c r="D168" s="24" t="s">
        <v>299</v>
      </c>
      <c r="E168" s="39" t="s">
        <v>300</v>
      </c>
      <c r="F168" s="40" t="s">
        <v>177</v>
      </c>
      <c r="G168" s="41">
        <v>18</v>
      </c>
      <c r="H168" s="525"/>
      <c r="I168" s="555">
        <v>167373</v>
      </c>
      <c r="J168" s="555">
        <v>7431</v>
      </c>
      <c r="K168" s="555">
        <v>0</v>
      </c>
      <c r="L168" s="555">
        <v>0</v>
      </c>
      <c r="M168" s="595">
        <v>0</v>
      </c>
      <c r="N168" s="181">
        <v>167373</v>
      </c>
      <c r="O168" s="556">
        <v>7431</v>
      </c>
      <c r="P168" s="556">
        <v>159942</v>
      </c>
      <c r="Q168" s="596">
        <v>10.29</v>
      </c>
      <c r="R168" s="597">
        <v>0</v>
      </c>
      <c r="S168" s="556">
        <v>0</v>
      </c>
      <c r="T168" s="181">
        <v>0</v>
      </c>
      <c r="U168" s="598">
        <v>159942</v>
      </c>
      <c r="V168" s="599">
        <v>15543.44</v>
      </c>
      <c r="W168" s="563">
        <v>0</v>
      </c>
      <c r="X168" s="564">
        <v>0</v>
      </c>
      <c r="Y168" s="565">
        <v>15543.44</v>
      </c>
      <c r="Z168" s="564" t="s">
        <v>1238</v>
      </c>
      <c r="AA168" s="566" t="s">
        <v>1238</v>
      </c>
      <c r="AB168" s="567">
        <v>159942</v>
      </c>
      <c r="AC168" s="538">
        <v>15543.44</v>
      </c>
      <c r="AD168" s="600">
        <v>1.64324</v>
      </c>
      <c r="AE168" s="569">
        <v>0</v>
      </c>
      <c r="AF168" s="568">
        <v>1.64324</v>
      </c>
      <c r="AG168" s="570">
        <v>1.6268</v>
      </c>
      <c r="AH168" s="571">
        <v>1.6268</v>
      </c>
      <c r="AI168" s="572">
        <v>1</v>
      </c>
      <c r="AJ168" s="573">
        <v>1.6268</v>
      </c>
      <c r="AK168" s="573">
        <v>1.6268</v>
      </c>
      <c r="AL168" s="574">
        <v>1.0185</v>
      </c>
      <c r="AM168" s="601">
        <v>1.5972999999999999</v>
      </c>
      <c r="AN168" s="602">
        <v>1.5972999999999999</v>
      </c>
      <c r="AO168" s="603">
        <v>1.5071000000000001</v>
      </c>
      <c r="AP168" s="578">
        <v>0</v>
      </c>
      <c r="AQ168" s="578">
        <v>0</v>
      </c>
      <c r="AR168" s="579">
        <v>0</v>
      </c>
      <c r="AS168" s="305">
        <v>0</v>
      </c>
      <c r="AT168" s="557">
        <v>1</v>
      </c>
      <c r="AU168" s="557">
        <v>1</v>
      </c>
      <c r="AV168" s="580">
        <v>159942</v>
      </c>
      <c r="AW168" s="581">
        <v>0</v>
      </c>
      <c r="AX168" s="580">
        <v>0</v>
      </c>
      <c r="AY168" s="580">
        <v>159942</v>
      </c>
      <c r="AZ168" s="229" t="s">
        <v>1231</v>
      </c>
      <c r="BA168" s="573">
        <v>1.6268</v>
      </c>
      <c r="BB168" s="305">
        <v>0</v>
      </c>
      <c r="BC168" s="582">
        <v>0</v>
      </c>
      <c r="BD168" s="583">
        <v>1.64324</v>
      </c>
      <c r="BE168" s="584">
        <v>3.2899999999999999E-2</v>
      </c>
      <c r="BF168" s="585">
        <v>3.2899999999999999E-2</v>
      </c>
      <c r="BG168" s="584">
        <v>3.2899999999999999E-2</v>
      </c>
      <c r="BH168" s="604">
        <v>0</v>
      </c>
      <c r="BI168" s="605"/>
      <c r="BK168" s="547"/>
    </row>
    <row r="169" spans="1:63" s="2" customFormat="1" x14ac:dyDescent="0.2">
      <c r="A169" s="22" t="s">
        <v>301</v>
      </c>
      <c r="B169" s="37" t="s">
        <v>302</v>
      </c>
      <c r="C169" s="38" t="s">
        <v>301</v>
      </c>
      <c r="D169" s="24" t="s">
        <v>302</v>
      </c>
      <c r="E169" s="39" t="s">
        <v>303</v>
      </c>
      <c r="F169" s="40" t="s">
        <v>173</v>
      </c>
      <c r="G169" s="41">
        <v>18</v>
      </c>
      <c r="H169" s="525"/>
      <c r="I169" s="555">
        <v>4224553</v>
      </c>
      <c r="J169" s="555">
        <v>708604</v>
      </c>
      <c r="K169" s="555">
        <v>0</v>
      </c>
      <c r="L169" s="555">
        <v>0</v>
      </c>
      <c r="M169" s="595">
        <v>0</v>
      </c>
      <c r="N169" s="181">
        <v>4224553</v>
      </c>
      <c r="O169" s="556">
        <v>708604</v>
      </c>
      <c r="P169" s="556">
        <v>3515949</v>
      </c>
      <c r="Q169" s="596">
        <v>233.61</v>
      </c>
      <c r="R169" s="597">
        <v>0</v>
      </c>
      <c r="S169" s="556">
        <v>0</v>
      </c>
      <c r="T169" s="181">
        <v>0</v>
      </c>
      <c r="U169" s="598">
        <v>3515949</v>
      </c>
      <c r="V169" s="599">
        <v>15050.51</v>
      </c>
      <c r="W169" s="563">
        <v>10378</v>
      </c>
      <c r="X169" s="564">
        <v>44.42</v>
      </c>
      <c r="Y169" s="565">
        <v>15006.09</v>
      </c>
      <c r="Z169" s="564">
        <v>0</v>
      </c>
      <c r="AA169" s="566">
        <v>0</v>
      </c>
      <c r="AB169" s="567">
        <v>3515949</v>
      </c>
      <c r="AC169" s="538">
        <v>15050.51</v>
      </c>
      <c r="AD169" s="600">
        <v>1.5911299999999999</v>
      </c>
      <c r="AE169" s="569">
        <v>0</v>
      </c>
      <c r="AF169" s="568">
        <v>1.5911299999999999</v>
      </c>
      <c r="AG169" s="570">
        <v>1.5751999999999999</v>
      </c>
      <c r="AH169" s="571">
        <v>1.5751999999999999</v>
      </c>
      <c r="AI169" s="572">
        <v>1</v>
      </c>
      <c r="AJ169" s="573">
        <v>1.5751999999999999</v>
      </c>
      <c r="AK169" s="573">
        <v>1.5751999999999999</v>
      </c>
      <c r="AL169" s="574">
        <v>0.98089999999999999</v>
      </c>
      <c r="AM169" s="601">
        <v>1.6059000000000001</v>
      </c>
      <c r="AN169" s="602">
        <v>1.6059000000000001</v>
      </c>
      <c r="AO169" s="603">
        <v>1.5649</v>
      </c>
      <c r="AP169" s="578">
        <v>0</v>
      </c>
      <c r="AQ169" s="578">
        <v>0</v>
      </c>
      <c r="AR169" s="579">
        <v>0</v>
      </c>
      <c r="AS169" s="305">
        <v>0</v>
      </c>
      <c r="AT169" s="557">
        <v>1</v>
      </c>
      <c r="AU169" s="557">
        <v>1</v>
      </c>
      <c r="AV169" s="580">
        <v>3515949</v>
      </c>
      <c r="AW169" s="581">
        <v>0</v>
      </c>
      <c r="AX169" s="580">
        <v>0</v>
      </c>
      <c r="AY169" s="580">
        <v>3515949</v>
      </c>
      <c r="AZ169" s="229" t="s">
        <v>1231</v>
      </c>
      <c r="BA169" s="573">
        <v>1.5751999999999999</v>
      </c>
      <c r="BB169" s="305">
        <v>0</v>
      </c>
      <c r="BC169" s="582">
        <v>0</v>
      </c>
      <c r="BD169" s="583">
        <v>1.5911299999999999</v>
      </c>
      <c r="BE169" s="584">
        <v>3.1800000000000002E-2</v>
      </c>
      <c r="BF169" s="585">
        <v>3.1800000000000002E-2</v>
      </c>
      <c r="BG169" s="584">
        <v>3.1800000000000002E-2</v>
      </c>
      <c r="BH169" s="604">
        <v>0</v>
      </c>
      <c r="BI169" s="605"/>
      <c r="BK169" s="547"/>
    </row>
    <row r="170" spans="1:63" s="2" customFormat="1" x14ac:dyDescent="0.2">
      <c r="A170" s="22" t="s">
        <v>304</v>
      </c>
      <c r="B170" s="37" t="s">
        <v>305</v>
      </c>
      <c r="C170" s="38" t="s">
        <v>304</v>
      </c>
      <c r="D170" s="24" t="s">
        <v>305</v>
      </c>
      <c r="E170" s="39" t="s">
        <v>306</v>
      </c>
      <c r="F170" s="40" t="s">
        <v>177</v>
      </c>
      <c r="G170" s="41">
        <v>19</v>
      </c>
      <c r="H170" s="525"/>
      <c r="I170" s="555">
        <v>425905</v>
      </c>
      <c r="J170" s="555">
        <v>55839</v>
      </c>
      <c r="K170" s="555">
        <v>0</v>
      </c>
      <c r="L170" s="555">
        <v>0</v>
      </c>
      <c r="M170" s="595">
        <v>0</v>
      </c>
      <c r="N170" s="181">
        <v>425905</v>
      </c>
      <c r="O170" s="556">
        <v>55839</v>
      </c>
      <c r="P170" s="556">
        <v>370066</v>
      </c>
      <c r="Q170" s="596">
        <v>37.51</v>
      </c>
      <c r="R170" s="597">
        <v>0</v>
      </c>
      <c r="S170" s="556">
        <v>0</v>
      </c>
      <c r="T170" s="181">
        <v>0</v>
      </c>
      <c r="U170" s="598">
        <v>370066</v>
      </c>
      <c r="V170" s="599">
        <v>9865.7999999999993</v>
      </c>
      <c r="W170" s="563">
        <v>0</v>
      </c>
      <c r="X170" s="564">
        <v>0</v>
      </c>
      <c r="Y170" s="565">
        <v>9865.7999999999993</v>
      </c>
      <c r="Z170" s="564" t="s">
        <v>1238</v>
      </c>
      <c r="AA170" s="566" t="s">
        <v>1238</v>
      </c>
      <c r="AB170" s="567">
        <v>370066</v>
      </c>
      <c r="AC170" s="538">
        <v>9865.7999999999993</v>
      </c>
      <c r="AD170" s="600">
        <v>1.04301</v>
      </c>
      <c r="AE170" s="569">
        <v>0</v>
      </c>
      <c r="AF170" s="568">
        <v>1.04301</v>
      </c>
      <c r="AG170" s="570">
        <v>1.0326</v>
      </c>
      <c r="AH170" s="571">
        <v>1.0326</v>
      </c>
      <c r="AI170" s="572">
        <v>1</v>
      </c>
      <c r="AJ170" s="573">
        <v>1.0326</v>
      </c>
      <c r="AK170" s="573">
        <v>1.0326</v>
      </c>
      <c r="AL170" s="574">
        <v>1.0631999999999999</v>
      </c>
      <c r="AM170" s="601">
        <v>0.97119999999999995</v>
      </c>
      <c r="AN170" s="602">
        <v>0.97119999999999995</v>
      </c>
      <c r="AO170" s="603">
        <v>1.4438</v>
      </c>
      <c r="AP170" s="578">
        <v>0</v>
      </c>
      <c r="AQ170" s="578">
        <v>0</v>
      </c>
      <c r="AR170" s="579">
        <v>0</v>
      </c>
      <c r="AS170" s="305">
        <v>0</v>
      </c>
      <c r="AT170" s="557">
        <v>1</v>
      </c>
      <c r="AU170" s="557">
        <v>1</v>
      </c>
      <c r="AV170" s="580">
        <v>370066</v>
      </c>
      <c r="AW170" s="581">
        <v>0</v>
      </c>
      <c r="AX170" s="580">
        <v>0</v>
      </c>
      <c r="AY170" s="580">
        <v>370066</v>
      </c>
      <c r="AZ170" s="229" t="s">
        <v>1231</v>
      </c>
      <c r="BA170" s="573">
        <v>1.0326</v>
      </c>
      <c r="BB170" s="305">
        <v>0</v>
      </c>
      <c r="BC170" s="582">
        <v>0</v>
      </c>
      <c r="BD170" s="583">
        <v>1.04301</v>
      </c>
      <c r="BE170" s="584">
        <v>2.0899999999999998E-2</v>
      </c>
      <c r="BF170" s="585">
        <v>2.0899999999999998E-2</v>
      </c>
      <c r="BG170" s="584">
        <v>2.0899999999999998E-2</v>
      </c>
      <c r="BH170" s="604">
        <v>0</v>
      </c>
      <c r="BI170" s="605"/>
      <c r="BK170" s="547"/>
    </row>
    <row r="171" spans="1:63" s="2" customFormat="1" x14ac:dyDescent="0.2">
      <c r="A171" s="22" t="s">
        <v>307</v>
      </c>
      <c r="B171" s="37" t="s">
        <v>308</v>
      </c>
      <c r="C171" s="38" t="s">
        <v>307</v>
      </c>
      <c r="D171" s="24" t="s">
        <v>308</v>
      </c>
      <c r="E171" s="39" t="s">
        <v>309</v>
      </c>
      <c r="F171" s="40" t="s">
        <v>177</v>
      </c>
      <c r="G171" s="41">
        <v>19</v>
      </c>
      <c r="H171" s="525"/>
      <c r="I171" s="555">
        <v>164965</v>
      </c>
      <c r="J171" s="555">
        <v>6590</v>
      </c>
      <c r="K171" s="555">
        <v>0</v>
      </c>
      <c r="L171" s="555">
        <v>0</v>
      </c>
      <c r="M171" s="595">
        <v>0</v>
      </c>
      <c r="N171" s="181">
        <v>164965</v>
      </c>
      <c r="O171" s="556">
        <v>6590</v>
      </c>
      <c r="P171" s="556">
        <v>158375</v>
      </c>
      <c r="Q171" s="596">
        <v>21.31</v>
      </c>
      <c r="R171" s="597">
        <v>0.11</v>
      </c>
      <c r="S171" s="556">
        <v>905</v>
      </c>
      <c r="T171" s="181">
        <v>0</v>
      </c>
      <c r="U171" s="598">
        <v>158375</v>
      </c>
      <c r="V171" s="599">
        <v>7431.96</v>
      </c>
      <c r="W171" s="563">
        <v>0</v>
      </c>
      <c r="X171" s="564">
        <v>0</v>
      </c>
      <c r="Y171" s="565">
        <v>7431.96</v>
      </c>
      <c r="Z171" s="564" t="s">
        <v>1238</v>
      </c>
      <c r="AA171" s="566" t="s">
        <v>1238</v>
      </c>
      <c r="AB171" s="567">
        <v>158375</v>
      </c>
      <c r="AC171" s="538">
        <v>7431.96</v>
      </c>
      <c r="AD171" s="600">
        <v>1</v>
      </c>
      <c r="AE171" s="569">
        <v>0</v>
      </c>
      <c r="AF171" s="568">
        <v>1</v>
      </c>
      <c r="AG171" s="570">
        <v>0.99</v>
      </c>
      <c r="AH171" s="571">
        <v>0.99</v>
      </c>
      <c r="AI171" s="572">
        <v>1</v>
      </c>
      <c r="AJ171" s="573">
        <v>0.99</v>
      </c>
      <c r="AK171" s="573">
        <v>0.99</v>
      </c>
      <c r="AL171" s="574">
        <v>0.97430000000000005</v>
      </c>
      <c r="AM171" s="601">
        <v>1.0161</v>
      </c>
      <c r="AN171" s="602">
        <v>1.0161</v>
      </c>
      <c r="AO171" s="603">
        <v>1.5754999999999999</v>
      </c>
      <c r="AP171" s="578">
        <v>0</v>
      </c>
      <c r="AQ171" s="578">
        <v>0</v>
      </c>
      <c r="AR171" s="579">
        <v>0</v>
      </c>
      <c r="AS171" s="305">
        <v>0</v>
      </c>
      <c r="AT171" s="557">
        <v>1</v>
      </c>
      <c r="AU171" s="557">
        <v>1</v>
      </c>
      <c r="AV171" s="580">
        <v>158375</v>
      </c>
      <c r="AW171" s="581">
        <v>0.11</v>
      </c>
      <c r="AX171" s="580">
        <v>905</v>
      </c>
      <c r="AY171" s="580">
        <v>157470</v>
      </c>
      <c r="AZ171" s="229" t="s">
        <v>1231</v>
      </c>
      <c r="BA171" s="573">
        <v>0.99</v>
      </c>
      <c r="BB171" s="305">
        <v>0</v>
      </c>
      <c r="BC171" s="582">
        <v>0</v>
      </c>
      <c r="BD171" s="583">
        <v>1</v>
      </c>
      <c r="BE171" s="584">
        <v>0.02</v>
      </c>
      <c r="BF171" s="585">
        <v>0.02</v>
      </c>
      <c r="BG171" s="584">
        <v>0.02</v>
      </c>
      <c r="BH171" s="604">
        <v>0</v>
      </c>
      <c r="BI171" s="605"/>
      <c r="BK171" s="547"/>
    </row>
    <row r="172" spans="1:63" s="2" customFormat="1" x14ac:dyDescent="0.2">
      <c r="A172" s="22" t="s">
        <v>310</v>
      </c>
      <c r="B172" s="37" t="s">
        <v>311</v>
      </c>
      <c r="C172" s="38" t="s">
        <v>310</v>
      </c>
      <c r="D172" s="24" t="s">
        <v>311</v>
      </c>
      <c r="E172" s="39" t="s">
        <v>312</v>
      </c>
      <c r="F172" s="40" t="s">
        <v>177</v>
      </c>
      <c r="G172" s="41">
        <v>19</v>
      </c>
      <c r="H172" s="525"/>
      <c r="I172" s="555">
        <v>3374723</v>
      </c>
      <c r="J172" s="555">
        <v>1665060</v>
      </c>
      <c r="K172" s="555">
        <v>0</v>
      </c>
      <c r="L172" s="555">
        <v>0</v>
      </c>
      <c r="M172" s="595">
        <v>0</v>
      </c>
      <c r="N172" s="181">
        <v>3374723</v>
      </c>
      <c r="O172" s="556">
        <v>1665060</v>
      </c>
      <c r="P172" s="556">
        <v>1709663</v>
      </c>
      <c r="Q172" s="596">
        <v>166.74</v>
      </c>
      <c r="R172" s="597">
        <v>10.11</v>
      </c>
      <c r="S172" s="556">
        <v>83195</v>
      </c>
      <c r="T172" s="181">
        <v>0</v>
      </c>
      <c r="U172" s="598">
        <v>1709663</v>
      </c>
      <c r="V172" s="599">
        <v>10253.469999999999</v>
      </c>
      <c r="W172" s="563">
        <v>23076</v>
      </c>
      <c r="X172" s="564">
        <v>138.4</v>
      </c>
      <c r="Y172" s="565">
        <v>10115.07</v>
      </c>
      <c r="Z172" s="564">
        <v>0</v>
      </c>
      <c r="AA172" s="566">
        <v>0</v>
      </c>
      <c r="AB172" s="567">
        <v>1709663</v>
      </c>
      <c r="AC172" s="538">
        <v>10253.469999999999</v>
      </c>
      <c r="AD172" s="600">
        <v>1.08399</v>
      </c>
      <c r="AE172" s="569">
        <v>0</v>
      </c>
      <c r="AF172" s="568">
        <v>1.08399</v>
      </c>
      <c r="AG172" s="570">
        <v>1.0731999999999999</v>
      </c>
      <c r="AH172" s="571">
        <v>1.0731999999999999</v>
      </c>
      <c r="AI172" s="572">
        <v>1</v>
      </c>
      <c r="AJ172" s="573">
        <v>1.0731999999999999</v>
      </c>
      <c r="AK172" s="573">
        <v>1.0731999999999999</v>
      </c>
      <c r="AL172" s="574">
        <v>1.0339</v>
      </c>
      <c r="AM172" s="601">
        <v>1.038</v>
      </c>
      <c r="AN172" s="602">
        <v>1.038</v>
      </c>
      <c r="AO172" s="603">
        <v>1.4846999999999999</v>
      </c>
      <c r="AP172" s="578">
        <v>0</v>
      </c>
      <c r="AQ172" s="578">
        <v>0</v>
      </c>
      <c r="AR172" s="579">
        <v>0</v>
      </c>
      <c r="AS172" s="305">
        <v>0</v>
      </c>
      <c r="AT172" s="557">
        <v>1</v>
      </c>
      <c r="AU172" s="557">
        <v>1</v>
      </c>
      <c r="AV172" s="580">
        <v>1709663</v>
      </c>
      <c r="AW172" s="581">
        <v>10.11</v>
      </c>
      <c r="AX172" s="580">
        <v>83195</v>
      </c>
      <c r="AY172" s="580">
        <v>1626468</v>
      </c>
      <c r="AZ172" s="229" t="s">
        <v>1231</v>
      </c>
      <c r="BA172" s="573">
        <v>1.0731999999999999</v>
      </c>
      <c r="BB172" s="305">
        <v>0</v>
      </c>
      <c r="BC172" s="582">
        <v>0</v>
      </c>
      <c r="BD172" s="583">
        <v>1.08399</v>
      </c>
      <c r="BE172" s="584">
        <v>2.1700000000000001E-2</v>
      </c>
      <c r="BF172" s="585">
        <v>2.1700000000000001E-2</v>
      </c>
      <c r="BG172" s="584">
        <v>2.1700000000000001E-2</v>
      </c>
      <c r="BH172" s="604">
        <v>0</v>
      </c>
      <c r="BI172" s="605"/>
      <c r="BK172" s="547"/>
    </row>
    <row r="173" spans="1:63" s="2" customFormat="1" x14ac:dyDescent="0.2">
      <c r="A173" s="22" t="s">
        <v>313</v>
      </c>
      <c r="B173" s="37" t="s">
        <v>314</v>
      </c>
      <c r="C173" s="38" t="s">
        <v>313</v>
      </c>
      <c r="D173" s="24" t="s">
        <v>314</v>
      </c>
      <c r="E173" s="39" t="s">
        <v>315</v>
      </c>
      <c r="F173" s="40" t="s">
        <v>177</v>
      </c>
      <c r="G173" s="41">
        <v>19</v>
      </c>
      <c r="H173" s="525"/>
      <c r="I173" s="555">
        <v>224585</v>
      </c>
      <c r="J173" s="555">
        <v>5777</v>
      </c>
      <c r="K173" s="555">
        <v>0</v>
      </c>
      <c r="L173" s="555">
        <v>0</v>
      </c>
      <c r="M173" s="595">
        <v>0</v>
      </c>
      <c r="N173" s="181">
        <v>224585</v>
      </c>
      <c r="O173" s="556">
        <v>5777</v>
      </c>
      <c r="P173" s="556">
        <v>218808</v>
      </c>
      <c r="Q173" s="596">
        <v>14.66</v>
      </c>
      <c r="R173" s="597">
        <v>0</v>
      </c>
      <c r="S173" s="556">
        <v>0</v>
      </c>
      <c r="T173" s="181">
        <v>0</v>
      </c>
      <c r="U173" s="598">
        <v>218808</v>
      </c>
      <c r="V173" s="599">
        <v>14925.51</v>
      </c>
      <c r="W173" s="563">
        <v>0</v>
      </c>
      <c r="X173" s="564">
        <v>0</v>
      </c>
      <c r="Y173" s="565">
        <v>14925.51</v>
      </c>
      <c r="Z173" s="564" t="s">
        <v>1238</v>
      </c>
      <c r="AA173" s="566" t="s">
        <v>1238</v>
      </c>
      <c r="AB173" s="567">
        <v>218808</v>
      </c>
      <c r="AC173" s="538">
        <v>14925.51</v>
      </c>
      <c r="AD173" s="600">
        <v>1.57792</v>
      </c>
      <c r="AE173" s="569">
        <v>0</v>
      </c>
      <c r="AF173" s="568">
        <v>1.57792</v>
      </c>
      <c r="AG173" s="570">
        <v>1.5621</v>
      </c>
      <c r="AH173" s="571">
        <v>1.5621</v>
      </c>
      <c r="AI173" s="572">
        <v>1</v>
      </c>
      <c r="AJ173" s="573">
        <v>1.5621</v>
      </c>
      <c r="AK173" s="573">
        <v>1.5621</v>
      </c>
      <c r="AL173" s="574">
        <v>1.0410999999999999</v>
      </c>
      <c r="AM173" s="601">
        <v>1.5004</v>
      </c>
      <c r="AN173" s="602">
        <v>1.5004</v>
      </c>
      <c r="AO173" s="603">
        <v>1.4743999999999999</v>
      </c>
      <c r="AP173" s="578">
        <v>0</v>
      </c>
      <c r="AQ173" s="578">
        <v>0</v>
      </c>
      <c r="AR173" s="579">
        <v>0</v>
      </c>
      <c r="AS173" s="305">
        <v>0</v>
      </c>
      <c r="AT173" s="557">
        <v>1</v>
      </c>
      <c r="AU173" s="557">
        <v>1</v>
      </c>
      <c r="AV173" s="580">
        <v>218808</v>
      </c>
      <c r="AW173" s="581">
        <v>0</v>
      </c>
      <c r="AX173" s="580">
        <v>0</v>
      </c>
      <c r="AY173" s="580">
        <v>218808</v>
      </c>
      <c r="AZ173" s="229" t="s">
        <v>1231</v>
      </c>
      <c r="BA173" s="573">
        <v>1.5621</v>
      </c>
      <c r="BB173" s="305">
        <v>0</v>
      </c>
      <c r="BC173" s="582">
        <v>0</v>
      </c>
      <c r="BD173" s="583">
        <v>1.57792</v>
      </c>
      <c r="BE173" s="584">
        <v>3.1600000000000003E-2</v>
      </c>
      <c r="BF173" s="585">
        <v>3.1600000000000003E-2</v>
      </c>
      <c r="BG173" s="584">
        <v>3.1600000000000003E-2</v>
      </c>
      <c r="BH173" s="604">
        <v>0</v>
      </c>
      <c r="BI173" s="605"/>
      <c r="BK173" s="547"/>
    </row>
    <row r="174" spans="1:63" s="2" customFormat="1" x14ac:dyDescent="0.2">
      <c r="A174" s="22" t="s">
        <v>316</v>
      </c>
      <c r="B174" s="37" t="s">
        <v>317</v>
      </c>
      <c r="C174" s="38" t="s">
        <v>316</v>
      </c>
      <c r="D174" s="24" t="s">
        <v>317</v>
      </c>
      <c r="E174" s="39" t="s">
        <v>318</v>
      </c>
      <c r="F174" s="40" t="s">
        <v>177</v>
      </c>
      <c r="G174" s="41">
        <v>19</v>
      </c>
      <c r="H174" s="525"/>
      <c r="I174" s="555">
        <v>242087</v>
      </c>
      <c r="J174" s="555">
        <v>37761</v>
      </c>
      <c r="K174" s="555">
        <v>0</v>
      </c>
      <c r="L174" s="555">
        <v>0</v>
      </c>
      <c r="M174" s="595">
        <v>0</v>
      </c>
      <c r="N174" s="181">
        <v>242087</v>
      </c>
      <c r="O174" s="556">
        <v>37761</v>
      </c>
      <c r="P174" s="556">
        <v>204326</v>
      </c>
      <c r="Q174" s="596">
        <v>16.12</v>
      </c>
      <c r="R174" s="597">
        <v>0</v>
      </c>
      <c r="S174" s="556">
        <v>0</v>
      </c>
      <c r="T174" s="181">
        <v>0</v>
      </c>
      <c r="U174" s="598">
        <v>204326</v>
      </c>
      <c r="V174" s="599">
        <v>12675.31</v>
      </c>
      <c r="W174" s="563">
        <v>0</v>
      </c>
      <c r="X174" s="564">
        <v>0</v>
      </c>
      <c r="Y174" s="565">
        <v>12675.31</v>
      </c>
      <c r="Z174" s="564" t="s">
        <v>1238</v>
      </c>
      <c r="AA174" s="566" t="s">
        <v>1238</v>
      </c>
      <c r="AB174" s="567">
        <v>204326</v>
      </c>
      <c r="AC174" s="538">
        <v>12675.31</v>
      </c>
      <c r="AD174" s="600">
        <v>1.3400300000000001</v>
      </c>
      <c r="AE174" s="569">
        <v>0</v>
      </c>
      <c r="AF174" s="568">
        <v>1.3400300000000001</v>
      </c>
      <c r="AG174" s="570">
        <v>1.3266</v>
      </c>
      <c r="AH174" s="571">
        <v>1.3266</v>
      </c>
      <c r="AI174" s="572">
        <v>1</v>
      </c>
      <c r="AJ174" s="573">
        <v>1.3266</v>
      </c>
      <c r="AK174" s="573">
        <v>1.3266</v>
      </c>
      <c r="AL174" s="574">
        <v>0.93579999999999997</v>
      </c>
      <c r="AM174" s="601">
        <v>1.4176</v>
      </c>
      <c r="AN174" s="602">
        <v>1.4176</v>
      </c>
      <c r="AO174" s="603">
        <v>1.6403000000000001</v>
      </c>
      <c r="AP174" s="578">
        <v>0</v>
      </c>
      <c r="AQ174" s="578">
        <v>0</v>
      </c>
      <c r="AR174" s="579">
        <v>0</v>
      </c>
      <c r="AS174" s="305">
        <v>0</v>
      </c>
      <c r="AT174" s="557">
        <v>1</v>
      </c>
      <c r="AU174" s="557">
        <v>1</v>
      </c>
      <c r="AV174" s="580">
        <v>204326</v>
      </c>
      <c r="AW174" s="581">
        <v>0</v>
      </c>
      <c r="AX174" s="580">
        <v>0</v>
      </c>
      <c r="AY174" s="580">
        <v>204326</v>
      </c>
      <c r="AZ174" s="229" t="s">
        <v>1231</v>
      </c>
      <c r="BA174" s="573">
        <v>1.3266</v>
      </c>
      <c r="BB174" s="305">
        <v>0</v>
      </c>
      <c r="BC174" s="582">
        <v>0</v>
      </c>
      <c r="BD174" s="583">
        <v>1.3400300000000001</v>
      </c>
      <c r="BE174" s="584">
        <v>2.6800000000000001E-2</v>
      </c>
      <c r="BF174" s="585">
        <v>2.6800000000000001E-2</v>
      </c>
      <c r="BG174" s="584">
        <v>2.6800000000000001E-2</v>
      </c>
      <c r="BH174" s="604">
        <v>0</v>
      </c>
      <c r="BI174" s="605"/>
      <c r="BK174" s="547"/>
    </row>
    <row r="175" spans="1:63" s="2" customFormat="1" x14ac:dyDescent="0.2">
      <c r="A175" s="22" t="s">
        <v>319</v>
      </c>
      <c r="B175" s="37" t="s">
        <v>320</v>
      </c>
      <c r="C175" s="38" t="s">
        <v>319</v>
      </c>
      <c r="D175" s="24" t="s">
        <v>320</v>
      </c>
      <c r="E175" s="39" t="s">
        <v>321</v>
      </c>
      <c r="F175" s="40" t="s">
        <v>177</v>
      </c>
      <c r="G175" s="41">
        <v>19</v>
      </c>
      <c r="H175" s="525"/>
      <c r="I175" s="555">
        <v>0</v>
      </c>
      <c r="J175" s="555">
        <v>0</v>
      </c>
      <c r="K175" s="555">
        <v>0</v>
      </c>
      <c r="L175" s="555">
        <v>0</v>
      </c>
      <c r="M175" s="595">
        <v>0</v>
      </c>
      <c r="N175" s="181">
        <v>0</v>
      </c>
      <c r="O175" s="556">
        <v>0</v>
      </c>
      <c r="P175" s="556">
        <v>0</v>
      </c>
      <c r="Q175" s="596">
        <v>0</v>
      </c>
      <c r="R175" s="597">
        <v>0</v>
      </c>
      <c r="S175" s="556">
        <v>0</v>
      </c>
      <c r="T175" s="181">
        <v>0</v>
      </c>
      <c r="U175" s="598">
        <v>0</v>
      </c>
      <c r="V175" s="599">
        <v>0</v>
      </c>
      <c r="W175" s="563">
        <v>0</v>
      </c>
      <c r="X175" s="564">
        <v>0</v>
      </c>
      <c r="Y175" s="565">
        <v>0</v>
      </c>
      <c r="Z175" s="564">
        <v>0</v>
      </c>
      <c r="AA175" s="566">
        <v>0</v>
      </c>
      <c r="AB175" s="567">
        <v>0</v>
      </c>
      <c r="AC175" s="538">
        <v>0</v>
      </c>
      <c r="AD175" s="600">
        <v>1</v>
      </c>
      <c r="AE175" s="569">
        <v>0</v>
      </c>
      <c r="AF175" s="568">
        <v>1</v>
      </c>
      <c r="AG175" s="570">
        <v>0.99</v>
      </c>
      <c r="AH175" s="571">
        <v>0.99</v>
      </c>
      <c r="AI175" s="572">
        <v>0</v>
      </c>
      <c r="AJ175" s="573">
        <v>0</v>
      </c>
      <c r="AK175" s="573">
        <v>0.99</v>
      </c>
      <c r="AL175" s="574">
        <v>1.0179</v>
      </c>
      <c r="AM175" s="601">
        <v>0.97260000000000002</v>
      </c>
      <c r="AN175" s="602">
        <v>0.97260000000000002</v>
      </c>
      <c r="AO175" s="603">
        <v>1.508</v>
      </c>
      <c r="AP175" s="578">
        <v>0</v>
      </c>
      <c r="AQ175" s="578">
        <v>0</v>
      </c>
      <c r="AR175" s="579">
        <v>0</v>
      </c>
      <c r="AS175" s="305">
        <v>0</v>
      </c>
      <c r="AT175" s="557">
        <v>1</v>
      </c>
      <c r="AU175" s="557">
        <v>1</v>
      </c>
      <c r="AV175" s="580">
        <v>0</v>
      </c>
      <c r="AW175" s="581">
        <v>0</v>
      </c>
      <c r="AX175" s="580">
        <v>0</v>
      </c>
      <c r="AY175" s="580">
        <v>0</v>
      </c>
      <c r="AZ175" s="229" t="s">
        <v>1231</v>
      </c>
      <c r="BA175" s="573">
        <v>0.99</v>
      </c>
      <c r="BB175" s="305">
        <v>0</v>
      </c>
      <c r="BC175" s="582">
        <v>0</v>
      </c>
      <c r="BD175" s="583">
        <v>1</v>
      </c>
      <c r="BE175" s="584">
        <v>0.02</v>
      </c>
      <c r="BF175" s="585">
        <v>0</v>
      </c>
      <c r="BG175" s="584">
        <v>0</v>
      </c>
      <c r="BH175" s="604">
        <v>1</v>
      </c>
      <c r="BI175" s="605"/>
      <c r="BK175" s="547"/>
    </row>
    <row r="176" spans="1:63" s="2" customFormat="1" x14ac:dyDescent="0.2">
      <c r="A176" s="22" t="s">
        <v>322</v>
      </c>
      <c r="B176" s="37" t="s">
        <v>323</v>
      </c>
      <c r="C176" s="38" t="s">
        <v>322</v>
      </c>
      <c r="D176" s="24" t="s">
        <v>323</v>
      </c>
      <c r="E176" s="39" t="s">
        <v>324</v>
      </c>
      <c r="F176" s="40" t="s">
        <v>177</v>
      </c>
      <c r="G176" s="41">
        <v>19</v>
      </c>
      <c r="H176" s="525"/>
      <c r="I176" s="555">
        <v>0</v>
      </c>
      <c r="J176" s="555">
        <v>0</v>
      </c>
      <c r="K176" s="555">
        <v>0</v>
      </c>
      <c r="L176" s="555">
        <v>0</v>
      </c>
      <c r="M176" s="595">
        <v>0</v>
      </c>
      <c r="N176" s="181">
        <v>0</v>
      </c>
      <c r="O176" s="556">
        <v>0</v>
      </c>
      <c r="P176" s="556">
        <v>0</v>
      </c>
      <c r="Q176" s="596">
        <v>0</v>
      </c>
      <c r="R176" s="597">
        <v>0</v>
      </c>
      <c r="S176" s="556">
        <v>0</v>
      </c>
      <c r="T176" s="181">
        <v>0</v>
      </c>
      <c r="U176" s="598">
        <v>0</v>
      </c>
      <c r="V176" s="599">
        <v>0</v>
      </c>
      <c r="W176" s="563">
        <v>0</v>
      </c>
      <c r="X176" s="564">
        <v>0</v>
      </c>
      <c r="Y176" s="565">
        <v>0</v>
      </c>
      <c r="Z176" s="564">
        <v>0</v>
      </c>
      <c r="AA176" s="566">
        <v>0</v>
      </c>
      <c r="AB176" s="567">
        <v>0</v>
      </c>
      <c r="AC176" s="538">
        <v>0</v>
      </c>
      <c r="AD176" s="600">
        <v>1</v>
      </c>
      <c r="AE176" s="569">
        <v>0</v>
      </c>
      <c r="AF176" s="568">
        <v>1</v>
      </c>
      <c r="AG176" s="570">
        <v>0.99</v>
      </c>
      <c r="AH176" s="571">
        <v>0.99</v>
      </c>
      <c r="AI176" s="572">
        <v>0</v>
      </c>
      <c r="AJ176" s="573">
        <v>0</v>
      </c>
      <c r="AK176" s="573">
        <v>0.99</v>
      </c>
      <c r="AL176" s="574">
        <v>1.0179</v>
      </c>
      <c r="AM176" s="601">
        <v>0.97260000000000002</v>
      </c>
      <c r="AN176" s="602">
        <v>0.97260000000000002</v>
      </c>
      <c r="AO176" s="603">
        <v>1.508</v>
      </c>
      <c r="AP176" s="578">
        <v>0</v>
      </c>
      <c r="AQ176" s="578">
        <v>0</v>
      </c>
      <c r="AR176" s="579">
        <v>0</v>
      </c>
      <c r="AS176" s="305">
        <v>0</v>
      </c>
      <c r="AT176" s="557">
        <v>1</v>
      </c>
      <c r="AU176" s="557">
        <v>1</v>
      </c>
      <c r="AV176" s="580">
        <v>0</v>
      </c>
      <c r="AW176" s="581">
        <v>0</v>
      </c>
      <c r="AX176" s="580">
        <v>0</v>
      </c>
      <c r="AY176" s="580">
        <v>0</v>
      </c>
      <c r="AZ176" s="229" t="s">
        <v>1231</v>
      </c>
      <c r="BA176" s="573">
        <v>0.99</v>
      </c>
      <c r="BB176" s="305">
        <v>0</v>
      </c>
      <c r="BC176" s="582">
        <v>0</v>
      </c>
      <c r="BD176" s="583">
        <v>1</v>
      </c>
      <c r="BE176" s="584">
        <v>0.02</v>
      </c>
      <c r="BF176" s="585">
        <v>0</v>
      </c>
      <c r="BG176" s="584">
        <v>0</v>
      </c>
      <c r="BH176" s="604">
        <v>1</v>
      </c>
      <c r="BI176" s="605"/>
      <c r="BK176" s="547"/>
    </row>
    <row r="177" spans="1:63" s="2" customFormat="1" x14ac:dyDescent="0.2">
      <c r="A177" s="22" t="s">
        <v>325</v>
      </c>
      <c r="B177" s="37" t="s">
        <v>326</v>
      </c>
      <c r="C177" s="38" t="s">
        <v>325</v>
      </c>
      <c r="D177" s="24" t="s">
        <v>326</v>
      </c>
      <c r="E177" s="39" t="s">
        <v>327</v>
      </c>
      <c r="F177" s="40" t="s">
        <v>177</v>
      </c>
      <c r="G177" s="41">
        <v>19</v>
      </c>
      <c r="H177" s="525"/>
      <c r="I177" s="555">
        <v>0</v>
      </c>
      <c r="J177" s="555">
        <v>0</v>
      </c>
      <c r="K177" s="555">
        <v>0</v>
      </c>
      <c r="L177" s="555">
        <v>0</v>
      </c>
      <c r="M177" s="595">
        <v>0</v>
      </c>
      <c r="N177" s="181">
        <v>0</v>
      </c>
      <c r="O177" s="556">
        <v>0</v>
      </c>
      <c r="P177" s="556">
        <v>0</v>
      </c>
      <c r="Q177" s="596">
        <v>0</v>
      </c>
      <c r="R177" s="597">
        <v>0</v>
      </c>
      <c r="S177" s="556">
        <v>0</v>
      </c>
      <c r="T177" s="181">
        <v>0</v>
      </c>
      <c r="U177" s="598">
        <v>0</v>
      </c>
      <c r="V177" s="599">
        <v>0</v>
      </c>
      <c r="W177" s="563">
        <v>0</v>
      </c>
      <c r="X177" s="564">
        <v>0</v>
      </c>
      <c r="Y177" s="565">
        <v>0</v>
      </c>
      <c r="Z177" s="564">
        <v>0</v>
      </c>
      <c r="AA177" s="566">
        <v>0</v>
      </c>
      <c r="AB177" s="567">
        <v>0</v>
      </c>
      <c r="AC177" s="538">
        <v>0</v>
      </c>
      <c r="AD177" s="600">
        <v>1</v>
      </c>
      <c r="AE177" s="569">
        <v>0</v>
      </c>
      <c r="AF177" s="568">
        <v>1</v>
      </c>
      <c r="AG177" s="570">
        <v>0.99</v>
      </c>
      <c r="AH177" s="571">
        <v>0.99</v>
      </c>
      <c r="AI177" s="572">
        <v>0</v>
      </c>
      <c r="AJ177" s="573">
        <v>0</v>
      </c>
      <c r="AK177" s="573">
        <v>0.99</v>
      </c>
      <c r="AL177" s="574">
        <v>1.0179</v>
      </c>
      <c r="AM177" s="601">
        <v>0.97260000000000002</v>
      </c>
      <c r="AN177" s="602">
        <v>0.97260000000000002</v>
      </c>
      <c r="AO177" s="603">
        <v>1.508</v>
      </c>
      <c r="AP177" s="578">
        <v>0</v>
      </c>
      <c r="AQ177" s="578">
        <v>0</v>
      </c>
      <c r="AR177" s="579">
        <v>0</v>
      </c>
      <c r="AS177" s="305">
        <v>0</v>
      </c>
      <c r="AT177" s="557">
        <v>1</v>
      </c>
      <c r="AU177" s="557">
        <v>1</v>
      </c>
      <c r="AV177" s="580">
        <v>0</v>
      </c>
      <c r="AW177" s="581">
        <v>0</v>
      </c>
      <c r="AX177" s="580">
        <v>0</v>
      </c>
      <c r="AY177" s="580">
        <v>0</v>
      </c>
      <c r="AZ177" s="229" t="s">
        <v>1231</v>
      </c>
      <c r="BA177" s="573">
        <v>0.99</v>
      </c>
      <c r="BB177" s="305">
        <v>0</v>
      </c>
      <c r="BC177" s="582">
        <v>0</v>
      </c>
      <c r="BD177" s="583">
        <v>1</v>
      </c>
      <c r="BE177" s="584">
        <v>0.02</v>
      </c>
      <c r="BF177" s="585">
        <v>0</v>
      </c>
      <c r="BG177" s="584">
        <v>0</v>
      </c>
      <c r="BH177" s="604">
        <v>1</v>
      </c>
      <c r="BI177" s="605"/>
      <c r="BK177" s="547"/>
    </row>
    <row r="178" spans="1:63" s="2" customFormat="1" x14ac:dyDescent="0.2">
      <c r="A178" s="22" t="s">
        <v>328</v>
      </c>
      <c r="B178" s="37" t="s">
        <v>329</v>
      </c>
      <c r="C178" s="38" t="s">
        <v>328</v>
      </c>
      <c r="D178" s="24" t="s">
        <v>329</v>
      </c>
      <c r="E178" s="39" t="s">
        <v>330</v>
      </c>
      <c r="F178" s="40" t="s">
        <v>177</v>
      </c>
      <c r="G178" s="41">
        <v>19</v>
      </c>
      <c r="H178" s="525"/>
      <c r="I178" s="555">
        <v>0</v>
      </c>
      <c r="J178" s="555">
        <v>0</v>
      </c>
      <c r="K178" s="555">
        <v>0</v>
      </c>
      <c r="L178" s="555">
        <v>0</v>
      </c>
      <c r="M178" s="595">
        <v>0</v>
      </c>
      <c r="N178" s="181">
        <v>0</v>
      </c>
      <c r="O178" s="556">
        <v>0</v>
      </c>
      <c r="P178" s="556">
        <v>0</v>
      </c>
      <c r="Q178" s="596">
        <v>0</v>
      </c>
      <c r="R178" s="597">
        <v>0</v>
      </c>
      <c r="S178" s="556">
        <v>0</v>
      </c>
      <c r="T178" s="181">
        <v>0</v>
      </c>
      <c r="U178" s="598">
        <v>0</v>
      </c>
      <c r="V178" s="599">
        <v>0</v>
      </c>
      <c r="W178" s="563">
        <v>0</v>
      </c>
      <c r="X178" s="564">
        <v>0</v>
      </c>
      <c r="Y178" s="565">
        <v>0</v>
      </c>
      <c r="Z178" s="564">
        <v>0</v>
      </c>
      <c r="AA178" s="566">
        <v>0</v>
      </c>
      <c r="AB178" s="567">
        <v>0</v>
      </c>
      <c r="AC178" s="538">
        <v>0</v>
      </c>
      <c r="AD178" s="600">
        <v>1</v>
      </c>
      <c r="AE178" s="569">
        <v>0</v>
      </c>
      <c r="AF178" s="568">
        <v>1</v>
      </c>
      <c r="AG178" s="570">
        <v>0.99</v>
      </c>
      <c r="AH178" s="571">
        <v>0.99</v>
      </c>
      <c r="AI178" s="572">
        <v>0</v>
      </c>
      <c r="AJ178" s="573">
        <v>0</v>
      </c>
      <c r="AK178" s="573">
        <v>0.99</v>
      </c>
      <c r="AL178" s="574">
        <v>1.0179</v>
      </c>
      <c r="AM178" s="601">
        <v>0.97260000000000002</v>
      </c>
      <c r="AN178" s="602">
        <v>0.97260000000000002</v>
      </c>
      <c r="AO178" s="603">
        <v>1.508</v>
      </c>
      <c r="AP178" s="578">
        <v>0</v>
      </c>
      <c r="AQ178" s="578">
        <v>0</v>
      </c>
      <c r="AR178" s="579">
        <v>0</v>
      </c>
      <c r="AS178" s="305">
        <v>0</v>
      </c>
      <c r="AT178" s="557">
        <v>1</v>
      </c>
      <c r="AU178" s="557">
        <v>1</v>
      </c>
      <c r="AV178" s="580">
        <v>0</v>
      </c>
      <c r="AW178" s="581">
        <v>0</v>
      </c>
      <c r="AX178" s="580">
        <v>0</v>
      </c>
      <c r="AY178" s="580">
        <v>0</v>
      </c>
      <c r="AZ178" s="229" t="s">
        <v>1231</v>
      </c>
      <c r="BA178" s="573">
        <v>0.99</v>
      </c>
      <c r="BB178" s="305">
        <v>0</v>
      </c>
      <c r="BC178" s="582">
        <v>0</v>
      </c>
      <c r="BD178" s="583">
        <v>1</v>
      </c>
      <c r="BE178" s="584">
        <v>0.02</v>
      </c>
      <c r="BF178" s="585">
        <v>0</v>
      </c>
      <c r="BG178" s="584">
        <v>0</v>
      </c>
      <c r="BH178" s="604">
        <v>1</v>
      </c>
      <c r="BI178" s="605"/>
      <c r="BK178" s="547"/>
    </row>
    <row r="179" spans="1:63" s="2" customFormat="1" x14ac:dyDescent="0.2">
      <c r="A179" s="22" t="s">
        <v>331</v>
      </c>
      <c r="B179" s="37" t="s">
        <v>332</v>
      </c>
      <c r="C179" s="38" t="s">
        <v>331</v>
      </c>
      <c r="D179" s="24" t="s">
        <v>332</v>
      </c>
      <c r="E179" s="39" t="s">
        <v>333</v>
      </c>
      <c r="F179" s="40" t="s">
        <v>177</v>
      </c>
      <c r="G179" s="41">
        <v>19</v>
      </c>
      <c r="H179" s="525"/>
      <c r="I179" s="555">
        <v>0</v>
      </c>
      <c r="J179" s="555">
        <v>0</v>
      </c>
      <c r="K179" s="555">
        <v>0</v>
      </c>
      <c r="L179" s="555">
        <v>0</v>
      </c>
      <c r="M179" s="595">
        <v>0</v>
      </c>
      <c r="N179" s="181">
        <v>0</v>
      </c>
      <c r="O179" s="556">
        <v>0</v>
      </c>
      <c r="P179" s="556">
        <v>0</v>
      </c>
      <c r="Q179" s="596">
        <v>0</v>
      </c>
      <c r="R179" s="597">
        <v>0</v>
      </c>
      <c r="S179" s="556">
        <v>0</v>
      </c>
      <c r="T179" s="181">
        <v>0</v>
      </c>
      <c r="U179" s="598">
        <v>0</v>
      </c>
      <c r="V179" s="599">
        <v>0</v>
      </c>
      <c r="W179" s="563">
        <v>0</v>
      </c>
      <c r="X179" s="564">
        <v>0</v>
      </c>
      <c r="Y179" s="565">
        <v>0</v>
      </c>
      <c r="Z179" s="564">
        <v>0</v>
      </c>
      <c r="AA179" s="566">
        <v>0</v>
      </c>
      <c r="AB179" s="567">
        <v>0</v>
      </c>
      <c r="AC179" s="538">
        <v>0</v>
      </c>
      <c r="AD179" s="600">
        <v>1</v>
      </c>
      <c r="AE179" s="569">
        <v>0</v>
      </c>
      <c r="AF179" s="568">
        <v>1</v>
      </c>
      <c r="AG179" s="570">
        <v>0.99</v>
      </c>
      <c r="AH179" s="571">
        <v>0.99</v>
      </c>
      <c r="AI179" s="572">
        <v>0</v>
      </c>
      <c r="AJ179" s="573">
        <v>0</v>
      </c>
      <c r="AK179" s="573">
        <v>0.99</v>
      </c>
      <c r="AL179" s="574">
        <v>1.0179</v>
      </c>
      <c r="AM179" s="601">
        <v>0.97260000000000002</v>
      </c>
      <c r="AN179" s="602">
        <v>0.97260000000000002</v>
      </c>
      <c r="AO179" s="603">
        <v>1.508</v>
      </c>
      <c r="AP179" s="578">
        <v>0</v>
      </c>
      <c r="AQ179" s="578">
        <v>0</v>
      </c>
      <c r="AR179" s="579">
        <v>0</v>
      </c>
      <c r="AS179" s="305">
        <v>0</v>
      </c>
      <c r="AT179" s="557">
        <v>1</v>
      </c>
      <c r="AU179" s="557">
        <v>1</v>
      </c>
      <c r="AV179" s="580">
        <v>0</v>
      </c>
      <c r="AW179" s="581">
        <v>0</v>
      </c>
      <c r="AX179" s="580">
        <v>0</v>
      </c>
      <c r="AY179" s="580">
        <v>0</v>
      </c>
      <c r="AZ179" s="229" t="s">
        <v>1231</v>
      </c>
      <c r="BA179" s="573">
        <v>0.99</v>
      </c>
      <c r="BB179" s="305">
        <v>0</v>
      </c>
      <c r="BC179" s="582">
        <v>0</v>
      </c>
      <c r="BD179" s="583">
        <v>1</v>
      </c>
      <c r="BE179" s="584">
        <v>0.02</v>
      </c>
      <c r="BF179" s="585">
        <v>0</v>
      </c>
      <c r="BG179" s="584">
        <v>0</v>
      </c>
      <c r="BH179" s="604">
        <v>1</v>
      </c>
      <c r="BI179" s="605"/>
      <c r="BK179" s="547"/>
    </row>
    <row r="180" spans="1:63" s="2" customFormat="1" x14ac:dyDescent="0.2">
      <c r="A180" s="22" t="s">
        <v>334</v>
      </c>
      <c r="B180" s="37" t="s">
        <v>335</v>
      </c>
      <c r="C180" s="38" t="s">
        <v>334</v>
      </c>
      <c r="D180" s="24" t="s">
        <v>335</v>
      </c>
      <c r="E180" s="39" t="s">
        <v>336</v>
      </c>
      <c r="F180" s="40" t="s">
        <v>337</v>
      </c>
      <c r="G180" s="41">
        <v>20</v>
      </c>
      <c r="H180" s="525"/>
      <c r="I180" s="555">
        <v>3324194</v>
      </c>
      <c r="J180" s="555">
        <v>453924</v>
      </c>
      <c r="K180" s="555">
        <v>0</v>
      </c>
      <c r="L180" s="555">
        <v>0</v>
      </c>
      <c r="M180" s="595">
        <v>0</v>
      </c>
      <c r="N180" s="181">
        <v>3324194</v>
      </c>
      <c r="O180" s="556">
        <v>453924</v>
      </c>
      <c r="P180" s="556">
        <v>2870270</v>
      </c>
      <c r="Q180" s="596">
        <v>216.16</v>
      </c>
      <c r="R180" s="597">
        <v>9.92</v>
      </c>
      <c r="S180" s="556">
        <v>81632</v>
      </c>
      <c r="T180" s="181">
        <v>0</v>
      </c>
      <c r="U180" s="598">
        <v>2870270</v>
      </c>
      <c r="V180" s="599">
        <v>13278.45</v>
      </c>
      <c r="W180" s="563">
        <v>86914</v>
      </c>
      <c r="X180" s="564">
        <v>402.08</v>
      </c>
      <c r="Y180" s="565">
        <v>12876.37</v>
      </c>
      <c r="Z180" s="564">
        <v>0</v>
      </c>
      <c r="AA180" s="566">
        <v>0</v>
      </c>
      <c r="AB180" s="567">
        <v>2870270</v>
      </c>
      <c r="AC180" s="538">
        <v>13278.45</v>
      </c>
      <c r="AD180" s="600">
        <v>1.4037900000000001</v>
      </c>
      <c r="AE180" s="569">
        <v>0</v>
      </c>
      <c r="AF180" s="568">
        <v>1.4037900000000001</v>
      </c>
      <c r="AG180" s="570">
        <v>1.3897999999999999</v>
      </c>
      <c r="AH180" s="571">
        <v>1.3897999999999999</v>
      </c>
      <c r="AI180" s="572">
        <v>1</v>
      </c>
      <c r="AJ180" s="573">
        <v>1.3897999999999999</v>
      </c>
      <c r="AK180" s="573">
        <v>1.3897999999999999</v>
      </c>
      <c r="AL180" s="574">
        <v>1.0308999999999999</v>
      </c>
      <c r="AM180" s="601">
        <v>1.3481000000000001</v>
      </c>
      <c r="AN180" s="602">
        <v>1.3481000000000001</v>
      </c>
      <c r="AO180" s="603">
        <v>1.4890000000000001</v>
      </c>
      <c r="AP180" s="578">
        <v>0</v>
      </c>
      <c r="AQ180" s="578">
        <v>0</v>
      </c>
      <c r="AR180" s="579">
        <v>0</v>
      </c>
      <c r="AS180" s="305">
        <v>0</v>
      </c>
      <c r="AT180" s="557">
        <v>1</v>
      </c>
      <c r="AU180" s="557">
        <v>1</v>
      </c>
      <c r="AV180" s="580">
        <v>2870270</v>
      </c>
      <c r="AW180" s="581">
        <v>9.92</v>
      </c>
      <c r="AX180" s="580">
        <v>81632</v>
      </c>
      <c r="AY180" s="580">
        <v>2788638</v>
      </c>
      <c r="AZ180" s="229" t="s">
        <v>1231</v>
      </c>
      <c r="BA180" s="573">
        <v>1.3897999999999999</v>
      </c>
      <c r="BB180" s="305">
        <v>0</v>
      </c>
      <c r="BC180" s="582">
        <v>0</v>
      </c>
      <c r="BD180" s="583">
        <v>1.4037900000000001</v>
      </c>
      <c r="BE180" s="584">
        <v>2.81E-2</v>
      </c>
      <c r="BF180" s="585">
        <v>2.81E-2</v>
      </c>
      <c r="BG180" s="584">
        <v>2.81E-2</v>
      </c>
      <c r="BH180" s="604">
        <v>0</v>
      </c>
      <c r="BI180" s="605"/>
      <c r="BK180" s="547"/>
    </row>
    <row r="181" spans="1:63" s="2" customFormat="1" x14ac:dyDescent="0.2">
      <c r="A181" s="22" t="s">
        <v>338</v>
      </c>
      <c r="B181" s="37" t="s">
        <v>339</v>
      </c>
      <c r="C181" s="38" t="s">
        <v>338</v>
      </c>
      <c r="D181" s="24" t="s">
        <v>339</v>
      </c>
      <c r="E181" s="39" t="s">
        <v>340</v>
      </c>
      <c r="F181" s="40" t="s">
        <v>337</v>
      </c>
      <c r="G181" s="41">
        <v>20</v>
      </c>
      <c r="H181" s="525"/>
      <c r="I181" s="555">
        <v>4270329</v>
      </c>
      <c r="J181" s="555">
        <v>649439</v>
      </c>
      <c r="K181" s="555">
        <v>0</v>
      </c>
      <c r="L181" s="555">
        <v>0</v>
      </c>
      <c r="M181" s="595">
        <v>0</v>
      </c>
      <c r="N181" s="181">
        <v>4270329</v>
      </c>
      <c r="O181" s="556">
        <v>649439</v>
      </c>
      <c r="P181" s="556">
        <v>3620890</v>
      </c>
      <c r="Q181" s="596">
        <v>281.83999999999997</v>
      </c>
      <c r="R181" s="597">
        <v>12.920000000000002</v>
      </c>
      <c r="S181" s="556">
        <v>106319</v>
      </c>
      <c r="T181" s="181">
        <v>0</v>
      </c>
      <c r="U181" s="598">
        <v>3620890</v>
      </c>
      <c r="V181" s="599">
        <v>12847.32</v>
      </c>
      <c r="W181" s="563">
        <v>10913</v>
      </c>
      <c r="X181" s="564">
        <v>38.72</v>
      </c>
      <c r="Y181" s="565">
        <v>12808.6</v>
      </c>
      <c r="Z181" s="564">
        <v>0</v>
      </c>
      <c r="AA181" s="566">
        <v>0</v>
      </c>
      <c r="AB181" s="567">
        <v>3620890</v>
      </c>
      <c r="AC181" s="538">
        <v>12847.32</v>
      </c>
      <c r="AD181" s="600">
        <v>1.3582099999999999</v>
      </c>
      <c r="AE181" s="569">
        <v>0</v>
      </c>
      <c r="AF181" s="568">
        <v>1.3582099999999999</v>
      </c>
      <c r="AG181" s="570">
        <v>1.3446</v>
      </c>
      <c r="AH181" s="571">
        <v>1.3446</v>
      </c>
      <c r="AI181" s="572">
        <v>1</v>
      </c>
      <c r="AJ181" s="573">
        <v>1.3446</v>
      </c>
      <c r="AK181" s="573">
        <v>1.3446</v>
      </c>
      <c r="AL181" s="574">
        <v>1.0234999999999999</v>
      </c>
      <c r="AM181" s="601">
        <v>1.3137000000000001</v>
      </c>
      <c r="AN181" s="602">
        <v>1.3137000000000001</v>
      </c>
      <c r="AO181" s="603">
        <v>1.4998</v>
      </c>
      <c r="AP181" s="578">
        <v>0</v>
      </c>
      <c r="AQ181" s="578">
        <v>0</v>
      </c>
      <c r="AR181" s="579">
        <v>0</v>
      </c>
      <c r="AS181" s="305">
        <v>0</v>
      </c>
      <c r="AT181" s="557">
        <v>1</v>
      </c>
      <c r="AU181" s="557">
        <v>1</v>
      </c>
      <c r="AV181" s="580">
        <v>3620890</v>
      </c>
      <c r="AW181" s="581">
        <v>12.920000000000002</v>
      </c>
      <c r="AX181" s="580">
        <v>106319</v>
      </c>
      <c r="AY181" s="580">
        <v>3514571</v>
      </c>
      <c r="AZ181" s="229" t="s">
        <v>1231</v>
      </c>
      <c r="BA181" s="573">
        <v>1.3446</v>
      </c>
      <c r="BB181" s="305">
        <v>0</v>
      </c>
      <c r="BC181" s="582">
        <v>0</v>
      </c>
      <c r="BD181" s="583">
        <v>1.3582099999999999</v>
      </c>
      <c r="BE181" s="584">
        <v>2.7199999999999998E-2</v>
      </c>
      <c r="BF181" s="585">
        <v>2.7199999999999998E-2</v>
      </c>
      <c r="BG181" s="584">
        <v>2.7199999999999998E-2</v>
      </c>
      <c r="BH181" s="604">
        <v>0</v>
      </c>
      <c r="BI181" s="605"/>
      <c r="BK181" s="547"/>
    </row>
    <row r="182" spans="1:63" s="2" customFormat="1" x14ac:dyDescent="0.2">
      <c r="A182" s="22" t="s">
        <v>341</v>
      </c>
      <c r="B182" s="37" t="s">
        <v>342</v>
      </c>
      <c r="C182" s="38" t="s">
        <v>341</v>
      </c>
      <c r="D182" s="24" t="s">
        <v>342</v>
      </c>
      <c r="E182" s="39" t="s">
        <v>344</v>
      </c>
      <c r="F182" s="40" t="s">
        <v>337</v>
      </c>
      <c r="G182" s="41">
        <v>20</v>
      </c>
      <c r="H182" s="525"/>
      <c r="I182" s="555">
        <v>11541167</v>
      </c>
      <c r="J182" s="555">
        <v>5757899</v>
      </c>
      <c r="K182" s="555">
        <v>0</v>
      </c>
      <c r="L182" s="555">
        <v>0</v>
      </c>
      <c r="M182" s="595">
        <v>0</v>
      </c>
      <c r="N182" s="181">
        <v>11541167</v>
      </c>
      <c r="O182" s="556">
        <v>5757899</v>
      </c>
      <c r="P182" s="556">
        <v>5783268</v>
      </c>
      <c r="Q182" s="596">
        <v>500.69</v>
      </c>
      <c r="R182" s="597">
        <v>16.510000000000002</v>
      </c>
      <c r="S182" s="556">
        <v>135861</v>
      </c>
      <c r="T182" s="181">
        <v>0</v>
      </c>
      <c r="U182" s="598">
        <v>5783268</v>
      </c>
      <c r="V182" s="599">
        <v>11550.6</v>
      </c>
      <c r="W182" s="563">
        <v>321599</v>
      </c>
      <c r="X182" s="564">
        <v>642.30999999999995</v>
      </c>
      <c r="Y182" s="565">
        <v>10908.29</v>
      </c>
      <c r="Z182" s="564">
        <v>0</v>
      </c>
      <c r="AA182" s="566">
        <v>0</v>
      </c>
      <c r="AB182" s="567">
        <v>5783268</v>
      </c>
      <c r="AC182" s="538">
        <v>11550.6</v>
      </c>
      <c r="AD182" s="600">
        <v>1.22112</v>
      </c>
      <c r="AE182" s="569">
        <v>0</v>
      </c>
      <c r="AF182" s="568">
        <v>1.22112</v>
      </c>
      <c r="AG182" s="570">
        <v>1.2089000000000001</v>
      </c>
      <c r="AH182" s="571">
        <v>1.2089000000000001</v>
      </c>
      <c r="AI182" s="572">
        <v>1</v>
      </c>
      <c r="AJ182" s="573">
        <v>1.2089000000000001</v>
      </c>
      <c r="AK182" s="573">
        <v>1.2089000000000001</v>
      </c>
      <c r="AL182" s="574">
        <v>1.0192000000000001</v>
      </c>
      <c r="AM182" s="601">
        <v>1.1860999999999999</v>
      </c>
      <c r="AN182" s="602">
        <v>1.1860999999999999</v>
      </c>
      <c r="AO182" s="603">
        <v>1.5061</v>
      </c>
      <c r="AP182" s="578">
        <v>0</v>
      </c>
      <c r="AQ182" s="578">
        <v>0</v>
      </c>
      <c r="AR182" s="579">
        <v>0</v>
      </c>
      <c r="AS182" s="305">
        <v>0</v>
      </c>
      <c r="AT182" s="557">
        <v>1</v>
      </c>
      <c r="AU182" s="557">
        <v>1</v>
      </c>
      <c r="AV182" s="580">
        <v>5783268</v>
      </c>
      <c r="AW182" s="581">
        <v>16.510000000000002</v>
      </c>
      <c r="AX182" s="580">
        <v>135861</v>
      </c>
      <c r="AY182" s="580">
        <v>5647407</v>
      </c>
      <c r="AZ182" s="229" t="s">
        <v>1231</v>
      </c>
      <c r="BA182" s="573">
        <v>1.2089000000000001</v>
      </c>
      <c r="BB182" s="305">
        <v>0</v>
      </c>
      <c r="BC182" s="582">
        <v>0</v>
      </c>
      <c r="BD182" s="583">
        <v>1.22112</v>
      </c>
      <c r="BE182" s="584">
        <v>2.4400000000000002E-2</v>
      </c>
      <c r="BF182" s="585">
        <v>2.4400000000000002E-2</v>
      </c>
      <c r="BG182" s="584">
        <v>2.4400000000000002E-2</v>
      </c>
      <c r="BH182" s="604">
        <v>0</v>
      </c>
      <c r="BI182" s="605"/>
      <c r="BK182" s="547"/>
    </row>
    <row r="183" spans="1:63" s="2" customFormat="1" x14ac:dyDescent="0.2">
      <c r="A183" s="22" t="s">
        <v>345</v>
      </c>
      <c r="B183" s="37" t="s">
        <v>346</v>
      </c>
      <c r="C183" s="38" t="s">
        <v>345</v>
      </c>
      <c r="D183" s="24" t="s">
        <v>346</v>
      </c>
      <c r="E183" s="39" t="s">
        <v>347</v>
      </c>
      <c r="F183" s="40" t="s">
        <v>337</v>
      </c>
      <c r="G183" s="41">
        <v>20</v>
      </c>
      <c r="H183" s="525"/>
      <c r="I183" s="555">
        <v>2592657</v>
      </c>
      <c r="J183" s="555">
        <v>499436</v>
      </c>
      <c r="K183" s="555">
        <v>0</v>
      </c>
      <c r="L183" s="555">
        <v>0</v>
      </c>
      <c r="M183" s="595">
        <v>0</v>
      </c>
      <c r="N183" s="181">
        <v>2592657</v>
      </c>
      <c r="O183" s="556">
        <v>499436</v>
      </c>
      <c r="P183" s="556">
        <v>2093221</v>
      </c>
      <c r="Q183" s="596">
        <v>181.33</v>
      </c>
      <c r="R183" s="597">
        <v>5.89</v>
      </c>
      <c r="S183" s="556">
        <v>48469</v>
      </c>
      <c r="T183" s="181">
        <v>0</v>
      </c>
      <c r="U183" s="598">
        <v>2093221</v>
      </c>
      <c r="V183" s="599">
        <v>11543.71</v>
      </c>
      <c r="W183" s="563">
        <v>94832</v>
      </c>
      <c r="X183" s="564">
        <v>522.98</v>
      </c>
      <c r="Y183" s="565">
        <v>11020.73</v>
      </c>
      <c r="Z183" s="564">
        <v>0</v>
      </c>
      <c r="AA183" s="566">
        <v>0</v>
      </c>
      <c r="AB183" s="567">
        <v>2093221</v>
      </c>
      <c r="AC183" s="538">
        <v>11543.71</v>
      </c>
      <c r="AD183" s="600">
        <v>1.2203900000000001</v>
      </c>
      <c r="AE183" s="569">
        <v>0</v>
      </c>
      <c r="AF183" s="568">
        <v>1.2203900000000001</v>
      </c>
      <c r="AG183" s="570">
        <v>1.2081999999999999</v>
      </c>
      <c r="AH183" s="571">
        <v>1.2081999999999999</v>
      </c>
      <c r="AI183" s="572">
        <v>1</v>
      </c>
      <c r="AJ183" s="573">
        <v>1.2081999999999999</v>
      </c>
      <c r="AK183" s="573">
        <v>1.2081999999999999</v>
      </c>
      <c r="AL183" s="574">
        <v>1.0070999999999999</v>
      </c>
      <c r="AM183" s="601">
        <v>1.1997</v>
      </c>
      <c r="AN183" s="602">
        <v>1.1997</v>
      </c>
      <c r="AO183" s="603">
        <v>1.5242</v>
      </c>
      <c r="AP183" s="578">
        <v>0</v>
      </c>
      <c r="AQ183" s="578">
        <v>0</v>
      </c>
      <c r="AR183" s="579">
        <v>0</v>
      </c>
      <c r="AS183" s="305">
        <v>0</v>
      </c>
      <c r="AT183" s="557">
        <v>1</v>
      </c>
      <c r="AU183" s="557">
        <v>1</v>
      </c>
      <c r="AV183" s="580">
        <v>2093221</v>
      </c>
      <c r="AW183" s="581">
        <v>5.89</v>
      </c>
      <c r="AX183" s="580">
        <v>48469</v>
      </c>
      <c r="AY183" s="580">
        <v>2044752</v>
      </c>
      <c r="AZ183" s="229" t="s">
        <v>1231</v>
      </c>
      <c r="BA183" s="573">
        <v>1.2081999999999999</v>
      </c>
      <c r="BB183" s="305">
        <v>0</v>
      </c>
      <c r="BC183" s="582">
        <v>0</v>
      </c>
      <c r="BD183" s="583">
        <v>1.2203900000000001</v>
      </c>
      <c r="BE183" s="584">
        <v>2.4400000000000002E-2</v>
      </c>
      <c r="BF183" s="585">
        <v>2.4400000000000002E-2</v>
      </c>
      <c r="BG183" s="584">
        <v>2.4400000000000002E-2</v>
      </c>
      <c r="BH183" s="604">
        <v>0</v>
      </c>
      <c r="BI183" s="605"/>
      <c r="BK183" s="547"/>
    </row>
    <row r="184" spans="1:63" s="2" customFormat="1" x14ac:dyDescent="0.2">
      <c r="A184" s="22" t="s">
        <v>348</v>
      </c>
      <c r="B184" s="37" t="s">
        <v>349</v>
      </c>
      <c r="C184" s="38" t="s">
        <v>348</v>
      </c>
      <c r="D184" s="24" t="s">
        <v>349</v>
      </c>
      <c r="E184" s="39" t="s">
        <v>350</v>
      </c>
      <c r="F184" s="40" t="s">
        <v>337</v>
      </c>
      <c r="G184" s="41">
        <v>20</v>
      </c>
      <c r="H184" s="525"/>
      <c r="I184" s="555">
        <v>6772470</v>
      </c>
      <c r="J184" s="555">
        <v>1484731</v>
      </c>
      <c r="K184" s="555">
        <v>0</v>
      </c>
      <c r="L184" s="555">
        <v>0</v>
      </c>
      <c r="M184" s="595">
        <v>0</v>
      </c>
      <c r="N184" s="181">
        <v>6772470</v>
      </c>
      <c r="O184" s="556">
        <v>1484731</v>
      </c>
      <c r="P184" s="556">
        <v>5287739</v>
      </c>
      <c r="Q184" s="596">
        <v>450.19</v>
      </c>
      <c r="R184" s="597">
        <v>14.799999999999999</v>
      </c>
      <c r="S184" s="556">
        <v>121789</v>
      </c>
      <c r="T184" s="181">
        <v>0</v>
      </c>
      <c r="U184" s="598">
        <v>5287739</v>
      </c>
      <c r="V184" s="599">
        <v>11745.57</v>
      </c>
      <c r="W184" s="563">
        <v>178758</v>
      </c>
      <c r="X184" s="564">
        <v>397.07</v>
      </c>
      <c r="Y184" s="565">
        <v>11348.5</v>
      </c>
      <c r="Z184" s="564">
        <v>0</v>
      </c>
      <c r="AA184" s="566">
        <v>0</v>
      </c>
      <c r="AB184" s="567">
        <v>5287739</v>
      </c>
      <c r="AC184" s="538">
        <v>11745.57</v>
      </c>
      <c r="AD184" s="600">
        <v>1.24173</v>
      </c>
      <c r="AE184" s="569">
        <v>0</v>
      </c>
      <c r="AF184" s="568">
        <v>1.24173</v>
      </c>
      <c r="AG184" s="570">
        <v>1.2293000000000001</v>
      </c>
      <c r="AH184" s="571">
        <v>1.2293000000000001</v>
      </c>
      <c r="AI184" s="572">
        <v>1</v>
      </c>
      <c r="AJ184" s="573">
        <v>1.2293000000000001</v>
      </c>
      <c r="AK184" s="573">
        <v>1.2293000000000001</v>
      </c>
      <c r="AL184" s="574">
        <v>1.1377999999999999</v>
      </c>
      <c r="AM184" s="601">
        <v>1.0804</v>
      </c>
      <c r="AN184" s="602">
        <v>1.0804</v>
      </c>
      <c r="AO184" s="603">
        <v>1.3491</v>
      </c>
      <c r="AP184" s="578">
        <v>0</v>
      </c>
      <c r="AQ184" s="578">
        <v>0</v>
      </c>
      <c r="AR184" s="579">
        <v>0</v>
      </c>
      <c r="AS184" s="305">
        <v>0</v>
      </c>
      <c r="AT184" s="557">
        <v>1</v>
      </c>
      <c r="AU184" s="557">
        <v>1</v>
      </c>
      <c r="AV184" s="580">
        <v>5287739</v>
      </c>
      <c r="AW184" s="581">
        <v>14.799999999999999</v>
      </c>
      <c r="AX184" s="580">
        <v>121789</v>
      </c>
      <c r="AY184" s="580">
        <v>5165950</v>
      </c>
      <c r="AZ184" s="229" t="s">
        <v>1231</v>
      </c>
      <c r="BA184" s="573">
        <v>1.2293000000000001</v>
      </c>
      <c r="BB184" s="305">
        <v>0</v>
      </c>
      <c r="BC184" s="582">
        <v>0</v>
      </c>
      <c r="BD184" s="583">
        <v>1.24173</v>
      </c>
      <c r="BE184" s="584">
        <v>2.4799999999999999E-2</v>
      </c>
      <c r="BF184" s="585">
        <v>2.4799999999999999E-2</v>
      </c>
      <c r="BG184" s="584">
        <v>2.4799999999999999E-2</v>
      </c>
      <c r="BH184" s="604">
        <v>0</v>
      </c>
      <c r="BI184" s="605"/>
      <c r="BK184" s="547"/>
    </row>
    <row r="185" spans="1:63" s="2" customFormat="1" x14ac:dyDescent="0.2">
      <c r="A185" s="22" t="s">
        <v>351</v>
      </c>
      <c r="B185" s="37" t="s">
        <v>337</v>
      </c>
      <c r="C185" s="38" t="s">
        <v>351</v>
      </c>
      <c r="D185" s="24" t="s">
        <v>337</v>
      </c>
      <c r="E185" s="39" t="s">
        <v>352</v>
      </c>
      <c r="F185" s="40" t="s">
        <v>337</v>
      </c>
      <c r="G185" s="41">
        <v>21</v>
      </c>
      <c r="H185" s="525"/>
      <c r="I185" s="555">
        <v>1723589</v>
      </c>
      <c r="J185" s="555">
        <v>208092</v>
      </c>
      <c r="K185" s="555">
        <v>0</v>
      </c>
      <c r="L185" s="555">
        <v>0</v>
      </c>
      <c r="M185" s="595">
        <v>0</v>
      </c>
      <c r="N185" s="181">
        <v>1723589</v>
      </c>
      <c r="O185" s="556">
        <v>208092</v>
      </c>
      <c r="P185" s="556">
        <v>1515497</v>
      </c>
      <c r="Q185" s="596">
        <v>134.56</v>
      </c>
      <c r="R185" s="597">
        <v>0</v>
      </c>
      <c r="S185" s="556">
        <v>0</v>
      </c>
      <c r="T185" s="181">
        <v>0</v>
      </c>
      <c r="U185" s="598">
        <v>1515497</v>
      </c>
      <c r="V185" s="599">
        <v>11262.61</v>
      </c>
      <c r="W185" s="563">
        <v>46286</v>
      </c>
      <c r="X185" s="564">
        <v>343.98</v>
      </c>
      <c r="Y185" s="565">
        <v>10918.630000000001</v>
      </c>
      <c r="Z185" s="564">
        <v>0</v>
      </c>
      <c r="AA185" s="566">
        <v>0</v>
      </c>
      <c r="AB185" s="567">
        <v>1515497</v>
      </c>
      <c r="AC185" s="538">
        <v>11262.61</v>
      </c>
      <c r="AD185" s="600">
        <v>1.19068</v>
      </c>
      <c r="AE185" s="569">
        <v>0</v>
      </c>
      <c r="AF185" s="568">
        <v>1.19068</v>
      </c>
      <c r="AG185" s="570">
        <v>1.1788000000000001</v>
      </c>
      <c r="AH185" s="571">
        <v>1.1788000000000001</v>
      </c>
      <c r="AI185" s="572">
        <v>0.55020000000000002</v>
      </c>
      <c r="AJ185" s="573">
        <v>0.64859999999999995</v>
      </c>
      <c r="AK185" s="573">
        <v>1.2772000000000001</v>
      </c>
      <c r="AL185" s="574">
        <v>1.0436000000000001</v>
      </c>
      <c r="AM185" s="601">
        <v>0.62150000000000005</v>
      </c>
      <c r="AN185" s="602">
        <v>1.2238</v>
      </c>
      <c r="AO185" s="603">
        <v>1.4709000000000001</v>
      </c>
      <c r="AP185" s="578">
        <v>0</v>
      </c>
      <c r="AQ185" s="578">
        <v>0</v>
      </c>
      <c r="AR185" s="579">
        <v>0</v>
      </c>
      <c r="AS185" s="305">
        <v>0</v>
      </c>
      <c r="AT185" s="557">
        <v>1</v>
      </c>
      <c r="AU185" s="557">
        <v>1</v>
      </c>
      <c r="AV185" s="580">
        <v>1515497</v>
      </c>
      <c r="AW185" s="581">
        <v>0</v>
      </c>
      <c r="AX185" s="580">
        <v>0</v>
      </c>
      <c r="AY185" s="580">
        <v>1515497</v>
      </c>
      <c r="AZ185" s="229" t="s">
        <v>1231</v>
      </c>
      <c r="BA185" s="573">
        <v>1.1788000000000001</v>
      </c>
      <c r="BB185" s="305">
        <v>0</v>
      </c>
      <c r="BC185" s="582">
        <v>0</v>
      </c>
      <c r="BD185" s="583">
        <v>1.19068</v>
      </c>
      <c r="BE185" s="584">
        <v>2.3800000000000002E-2</v>
      </c>
      <c r="BF185" s="585">
        <v>1.3100000000000001E-2</v>
      </c>
      <c r="BG185" s="584">
        <v>2.58E-2</v>
      </c>
      <c r="BH185" s="604">
        <v>0</v>
      </c>
      <c r="BI185" s="605"/>
      <c r="BK185" s="547"/>
    </row>
    <row r="186" spans="1:63" s="2" customFormat="1" x14ac:dyDescent="0.2">
      <c r="A186" s="22" t="s">
        <v>353</v>
      </c>
      <c r="B186" s="37" t="s">
        <v>354</v>
      </c>
      <c r="C186" s="38" t="s">
        <v>353</v>
      </c>
      <c r="D186" s="24" t="s">
        <v>354</v>
      </c>
      <c r="E186" s="39" t="s">
        <v>355</v>
      </c>
      <c r="F186" s="40" t="s">
        <v>337</v>
      </c>
      <c r="G186" s="41">
        <v>21</v>
      </c>
      <c r="H186" s="525"/>
      <c r="I186" s="555">
        <v>4823423</v>
      </c>
      <c r="J186" s="555">
        <v>761870</v>
      </c>
      <c r="K186" s="555">
        <v>0</v>
      </c>
      <c r="L186" s="555">
        <v>0</v>
      </c>
      <c r="M186" s="595">
        <v>0</v>
      </c>
      <c r="N186" s="181">
        <v>4823423</v>
      </c>
      <c r="O186" s="556">
        <v>761870</v>
      </c>
      <c r="P186" s="556">
        <v>4061553</v>
      </c>
      <c r="Q186" s="596">
        <v>304.83</v>
      </c>
      <c r="R186" s="597">
        <v>0</v>
      </c>
      <c r="S186" s="556">
        <v>0</v>
      </c>
      <c r="T186" s="181">
        <v>0</v>
      </c>
      <c r="U186" s="598">
        <v>4061553</v>
      </c>
      <c r="V186" s="599">
        <v>13323.99</v>
      </c>
      <c r="W186" s="563">
        <v>0</v>
      </c>
      <c r="X186" s="564">
        <v>0</v>
      </c>
      <c r="Y186" s="565">
        <v>13323.99</v>
      </c>
      <c r="Z186" s="564">
        <v>0</v>
      </c>
      <c r="AA186" s="566">
        <v>0</v>
      </c>
      <c r="AB186" s="567">
        <v>4061553</v>
      </c>
      <c r="AC186" s="538">
        <v>13323.99</v>
      </c>
      <c r="AD186" s="600">
        <v>1.4086000000000001</v>
      </c>
      <c r="AE186" s="569">
        <v>0</v>
      </c>
      <c r="AF186" s="568">
        <v>1.4086000000000001</v>
      </c>
      <c r="AG186" s="570">
        <v>1.3945000000000001</v>
      </c>
      <c r="AH186" s="571">
        <v>1.3945000000000001</v>
      </c>
      <c r="AI186" s="572">
        <v>0.52270000000000005</v>
      </c>
      <c r="AJ186" s="573">
        <v>0.72889999999999999</v>
      </c>
      <c r="AK186" s="573">
        <v>1.3959999999999999</v>
      </c>
      <c r="AL186" s="574">
        <v>1.1262000000000001</v>
      </c>
      <c r="AM186" s="601">
        <v>0.6472</v>
      </c>
      <c r="AN186" s="602">
        <v>1.2395</v>
      </c>
      <c r="AO186" s="603">
        <v>1.363</v>
      </c>
      <c r="AP186" s="578">
        <v>0</v>
      </c>
      <c r="AQ186" s="578">
        <v>0</v>
      </c>
      <c r="AR186" s="579">
        <v>0</v>
      </c>
      <c r="AS186" s="305">
        <v>0</v>
      </c>
      <c r="AT186" s="557">
        <v>1</v>
      </c>
      <c r="AU186" s="557">
        <v>1</v>
      </c>
      <c r="AV186" s="580">
        <v>4061553</v>
      </c>
      <c r="AW186" s="581">
        <v>0</v>
      </c>
      <c r="AX186" s="580">
        <v>0</v>
      </c>
      <c r="AY186" s="580">
        <v>4061553</v>
      </c>
      <c r="AZ186" s="229" t="s">
        <v>1231</v>
      </c>
      <c r="BA186" s="573">
        <v>1.3945000000000001</v>
      </c>
      <c r="BB186" s="305">
        <v>0</v>
      </c>
      <c r="BC186" s="582">
        <v>0</v>
      </c>
      <c r="BD186" s="583">
        <v>1.4086000000000001</v>
      </c>
      <c r="BE186" s="584">
        <v>2.8199999999999999E-2</v>
      </c>
      <c r="BF186" s="585">
        <v>1.47E-2</v>
      </c>
      <c r="BG186" s="584">
        <v>2.8199999999999999E-2</v>
      </c>
      <c r="BH186" s="604">
        <v>0</v>
      </c>
      <c r="BI186" s="605"/>
      <c r="BK186" s="547"/>
    </row>
    <row r="187" spans="1:63" s="2" customFormat="1" x14ac:dyDescent="0.2">
      <c r="A187" s="22" t="s">
        <v>356</v>
      </c>
      <c r="B187" s="37" t="s">
        <v>357</v>
      </c>
      <c r="C187" s="38" t="s">
        <v>356</v>
      </c>
      <c r="D187" s="24" t="s">
        <v>357</v>
      </c>
      <c r="E187" s="39" t="s">
        <v>358</v>
      </c>
      <c r="F187" s="40" t="s">
        <v>337</v>
      </c>
      <c r="G187" s="41">
        <v>21</v>
      </c>
      <c r="H187" s="525"/>
      <c r="I187" s="555">
        <v>5770300</v>
      </c>
      <c r="J187" s="555">
        <v>1029686</v>
      </c>
      <c r="K187" s="555">
        <v>0</v>
      </c>
      <c r="L187" s="555">
        <v>0</v>
      </c>
      <c r="M187" s="595">
        <v>0</v>
      </c>
      <c r="N187" s="181">
        <v>5770300</v>
      </c>
      <c r="O187" s="556">
        <v>1029686</v>
      </c>
      <c r="P187" s="556">
        <v>4740614</v>
      </c>
      <c r="Q187" s="596">
        <v>385.07</v>
      </c>
      <c r="R187" s="597">
        <v>14.729999999999999</v>
      </c>
      <c r="S187" s="556">
        <v>121213</v>
      </c>
      <c r="T187" s="181">
        <v>0</v>
      </c>
      <c r="U187" s="598">
        <v>4740614</v>
      </c>
      <c r="V187" s="599">
        <v>12311.04</v>
      </c>
      <c r="W187" s="563">
        <v>0</v>
      </c>
      <c r="X187" s="564">
        <v>0</v>
      </c>
      <c r="Y187" s="565">
        <v>12311.04</v>
      </c>
      <c r="Z187" s="564">
        <v>0</v>
      </c>
      <c r="AA187" s="566">
        <v>0</v>
      </c>
      <c r="AB187" s="567">
        <v>4740614</v>
      </c>
      <c r="AC187" s="538">
        <v>12311.04</v>
      </c>
      <c r="AD187" s="600">
        <v>1.30152</v>
      </c>
      <c r="AE187" s="569">
        <v>0</v>
      </c>
      <c r="AF187" s="568">
        <v>1.30152</v>
      </c>
      <c r="AG187" s="570">
        <v>1.2885</v>
      </c>
      <c r="AH187" s="571">
        <v>1.2885</v>
      </c>
      <c r="AI187" s="572">
        <v>1</v>
      </c>
      <c r="AJ187" s="573">
        <v>1.2885</v>
      </c>
      <c r="AK187" s="573">
        <v>1.2885</v>
      </c>
      <c r="AL187" s="574">
        <v>1.0345</v>
      </c>
      <c r="AM187" s="601">
        <v>1.2455000000000001</v>
      </c>
      <c r="AN187" s="602">
        <v>1.2455000000000001</v>
      </c>
      <c r="AO187" s="603">
        <v>1.4838</v>
      </c>
      <c r="AP187" s="578">
        <v>0</v>
      </c>
      <c r="AQ187" s="578">
        <v>0</v>
      </c>
      <c r="AR187" s="579">
        <v>0</v>
      </c>
      <c r="AS187" s="305">
        <v>0</v>
      </c>
      <c r="AT187" s="557">
        <v>1</v>
      </c>
      <c r="AU187" s="557">
        <v>1</v>
      </c>
      <c r="AV187" s="580">
        <v>4740614</v>
      </c>
      <c r="AW187" s="581">
        <v>14.729999999999999</v>
      </c>
      <c r="AX187" s="580">
        <v>121213</v>
      </c>
      <c r="AY187" s="580">
        <v>4619401</v>
      </c>
      <c r="AZ187" s="229" t="s">
        <v>1231</v>
      </c>
      <c r="BA187" s="573">
        <v>1.2885</v>
      </c>
      <c r="BB187" s="305">
        <v>0</v>
      </c>
      <c r="BC187" s="582">
        <v>0</v>
      </c>
      <c r="BD187" s="583">
        <v>1.30152</v>
      </c>
      <c r="BE187" s="584">
        <v>2.5999999999999999E-2</v>
      </c>
      <c r="BF187" s="585">
        <v>2.5999999999999999E-2</v>
      </c>
      <c r="BG187" s="584">
        <v>2.5999999999999999E-2</v>
      </c>
      <c r="BH187" s="604">
        <v>0</v>
      </c>
      <c r="BI187" s="605"/>
      <c r="BK187" s="547"/>
    </row>
    <row r="188" spans="1:63" s="2" customFormat="1" x14ac:dyDescent="0.2">
      <c r="A188" s="22" t="s">
        <v>359</v>
      </c>
      <c r="B188" s="37" t="s">
        <v>360</v>
      </c>
      <c r="C188" s="38" t="s">
        <v>359</v>
      </c>
      <c r="D188" s="24" t="s">
        <v>360</v>
      </c>
      <c r="E188" s="39" t="s">
        <v>361</v>
      </c>
      <c r="F188" s="40" t="s">
        <v>337</v>
      </c>
      <c r="G188" s="41">
        <v>21</v>
      </c>
      <c r="H188" s="525"/>
      <c r="I188" s="555">
        <v>8475403</v>
      </c>
      <c r="J188" s="555">
        <v>1698648</v>
      </c>
      <c r="K188" s="555">
        <v>0</v>
      </c>
      <c r="L188" s="555">
        <v>0</v>
      </c>
      <c r="M188" s="595">
        <v>0</v>
      </c>
      <c r="N188" s="181">
        <v>8475403</v>
      </c>
      <c r="O188" s="556">
        <v>1698648</v>
      </c>
      <c r="P188" s="556">
        <v>6776755</v>
      </c>
      <c r="Q188" s="596">
        <v>529.86</v>
      </c>
      <c r="R188" s="597">
        <v>0</v>
      </c>
      <c r="S188" s="556">
        <v>0</v>
      </c>
      <c r="T188" s="181">
        <v>0</v>
      </c>
      <c r="U188" s="598">
        <v>6776755</v>
      </c>
      <c r="V188" s="599">
        <v>12789.71</v>
      </c>
      <c r="W188" s="563">
        <v>31268</v>
      </c>
      <c r="X188" s="564">
        <v>59.01</v>
      </c>
      <c r="Y188" s="565">
        <v>12730.699999999999</v>
      </c>
      <c r="Z188" s="564">
        <v>0</v>
      </c>
      <c r="AA188" s="566">
        <v>0</v>
      </c>
      <c r="AB188" s="567">
        <v>6776755</v>
      </c>
      <c r="AC188" s="538">
        <v>12789.71</v>
      </c>
      <c r="AD188" s="600">
        <v>1.35212</v>
      </c>
      <c r="AE188" s="569">
        <v>0</v>
      </c>
      <c r="AF188" s="568">
        <v>1.35212</v>
      </c>
      <c r="AG188" s="570">
        <v>1.3386</v>
      </c>
      <c r="AH188" s="571">
        <v>1.3386</v>
      </c>
      <c r="AI188" s="572">
        <v>0.50019999999999998</v>
      </c>
      <c r="AJ188" s="573">
        <v>0.66959999999999997</v>
      </c>
      <c r="AK188" s="573">
        <v>1.3681000000000001</v>
      </c>
      <c r="AL188" s="574">
        <v>1.0973999999999999</v>
      </c>
      <c r="AM188" s="601">
        <v>0.61019999999999996</v>
      </c>
      <c r="AN188" s="602">
        <v>1.2466999999999999</v>
      </c>
      <c r="AO188" s="603">
        <v>1.3988</v>
      </c>
      <c r="AP188" s="578">
        <v>0</v>
      </c>
      <c r="AQ188" s="578">
        <v>0</v>
      </c>
      <c r="AR188" s="579">
        <v>0</v>
      </c>
      <c r="AS188" s="305">
        <v>0</v>
      </c>
      <c r="AT188" s="557">
        <v>1</v>
      </c>
      <c r="AU188" s="557">
        <v>1</v>
      </c>
      <c r="AV188" s="580">
        <v>6776755</v>
      </c>
      <c r="AW188" s="581">
        <v>0</v>
      </c>
      <c r="AX188" s="580">
        <v>0</v>
      </c>
      <c r="AY188" s="580">
        <v>6776755</v>
      </c>
      <c r="AZ188" s="229" t="s">
        <v>1231</v>
      </c>
      <c r="BA188" s="573">
        <v>1.3386</v>
      </c>
      <c r="BB188" s="305">
        <v>0</v>
      </c>
      <c r="BC188" s="582">
        <v>0</v>
      </c>
      <c r="BD188" s="583">
        <v>1.35212</v>
      </c>
      <c r="BE188" s="584">
        <v>2.7E-2</v>
      </c>
      <c r="BF188" s="585">
        <v>1.35E-2</v>
      </c>
      <c r="BG188" s="584">
        <v>2.76E-2</v>
      </c>
      <c r="BH188" s="604">
        <v>0</v>
      </c>
      <c r="BI188" s="605"/>
      <c r="BK188" s="547"/>
    </row>
    <row r="189" spans="1:63" s="2" customFormat="1" x14ac:dyDescent="0.2">
      <c r="A189" s="311" t="s">
        <v>351</v>
      </c>
      <c r="B189" s="606" t="s">
        <v>337</v>
      </c>
      <c r="C189" s="607" t="s">
        <v>362</v>
      </c>
      <c r="D189" s="608" t="s">
        <v>1071</v>
      </c>
      <c r="E189" s="185" t="s">
        <v>1072</v>
      </c>
      <c r="F189" s="609" t="s">
        <v>337</v>
      </c>
      <c r="G189" s="187">
        <v>21</v>
      </c>
      <c r="H189" s="610"/>
      <c r="I189" s="611">
        <v>0</v>
      </c>
      <c r="J189" s="611">
        <v>0</v>
      </c>
      <c r="K189" s="611">
        <v>0</v>
      </c>
      <c r="L189" s="611">
        <v>0</v>
      </c>
      <c r="M189" s="612">
        <v>0</v>
      </c>
      <c r="N189" s="186">
        <v>0</v>
      </c>
      <c r="O189" s="613">
        <v>0</v>
      </c>
      <c r="P189" s="613">
        <v>0</v>
      </c>
      <c r="Q189" s="614">
        <v>0</v>
      </c>
      <c r="R189" s="615">
        <v>0</v>
      </c>
      <c r="S189" s="613">
        <v>0</v>
      </c>
      <c r="T189" s="186">
        <v>0</v>
      </c>
      <c r="U189" s="616">
        <v>0</v>
      </c>
      <c r="V189" s="617">
        <v>0</v>
      </c>
      <c r="W189" s="563">
        <v>0</v>
      </c>
      <c r="X189" s="564">
        <v>0</v>
      </c>
      <c r="Y189" s="565">
        <v>0</v>
      </c>
      <c r="Z189" s="564">
        <v>0</v>
      </c>
      <c r="AA189" s="566">
        <v>0</v>
      </c>
      <c r="AB189" s="567">
        <v>0</v>
      </c>
      <c r="AC189" s="618">
        <v>0</v>
      </c>
      <c r="AD189" s="619">
        <v>0</v>
      </c>
      <c r="AE189" s="569">
        <v>0</v>
      </c>
      <c r="AF189" s="568">
        <v>0</v>
      </c>
      <c r="AG189" s="570">
        <v>0</v>
      </c>
      <c r="AH189" s="571">
        <v>0</v>
      </c>
      <c r="AI189" s="620">
        <v>0.44979999999999998</v>
      </c>
      <c r="AJ189" s="621">
        <v>0.62860000000000005</v>
      </c>
      <c r="AK189" s="621">
        <v>0</v>
      </c>
      <c r="AL189" s="574">
        <v>0</v>
      </c>
      <c r="AM189" s="601">
        <v>0.60229999999999995</v>
      </c>
      <c r="AN189" s="602">
        <v>0</v>
      </c>
      <c r="AO189" s="603">
        <v>0</v>
      </c>
      <c r="AP189" s="578">
        <v>0</v>
      </c>
      <c r="AQ189" s="578" t="s">
        <v>1377</v>
      </c>
      <c r="AR189" s="579">
        <v>0</v>
      </c>
      <c r="AS189" s="305">
        <v>0</v>
      </c>
      <c r="AT189" s="557">
        <v>0</v>
      </c>
      <c r="AU189" s="557">
        <v>0</v>
      </c>
      <c r="AV189" s="580">
        <v>0</v>
      </c>
      <c r="AW189" s="581">
        <v>0</v>
      </c>
      <c r="AX189" s="580">
        <v>0</v>
      </c>
      <c r="AY189" s="580">
        <v>0</v>
      </c>
      <c r="AZ189" s="229" t="s">
        <v>1231</v>
      </c>
      <c r="BA189" s="573">
        <v>0</v>
      </c>
      <c r="BB189" s="305">
        <v>0</v>
      </c>
      <c r="BC189" s="582">
        <v>0</v>
      </c>
      <c r="BD189" s="583">
        <v>0</v>
      </c>
      <c r="BE189" s="584">
        <v>0</v>
      </c>
      <c r="BF189" s="585">
        <v>1.2699999999999999E-2</v>
      </c>
      <c r="BG189" s="584">
        <v>0</v>
      </c>
      <c r="BH189" s="604">
        <v>0</v>
      </c>
      <c r="BI189" s="605"/>
      <c r="BK189" s="547"/>
    </row>
    <row r="190" spans="1:63" s="2" customFormat="1" x14ac:dyDescent="0.2">
      <c r="A190" s="311" t="s">
        <v>353</v>
      </c>
      <c r="B190" s="606" t="s">
        <v>354</v>
      </c>
      <c r="C190" s="607" t="s">
        <v>362</v>
      </c>
      <c r="D190" s="608" t="s">
        <v>1071</v>
      </c>
      <c r="E190" s="185" t="s">
        <v>1073</v>
      </c>
      <c r="F190" s="609" t="s">
        <v>337</v>
      </c>
      <c r="G190" s="187">
        <v>21</v>
      </c>
      <c r="H190" s="610"/>
      <c r="I190" s="611">
        <v>0</v>
      </c>
      <c r="J190" s="611">
        <v>0</v>
      </c>
      <c r="K190" s="611">
        <v>0</v>
      </c>
      <c r="L190" s="611">
        <v>0</v>
      </c>
      <c r="M190" s="612">
        <v>0</v>
      </c>
      <c r="N190" s="186">
        <v>0</v>
      </c>
      <c r="O190" s="613">
        <v>0</v>
      </c>
      <c r="P190" s="613">
        <v>0</v>
      </c>
      <c r="Q190" s="614">
        <v>0</v>
      </c>
      <c r="R190" s="615">
        <v>0</v>
      </c>
      <c r="S190" s="613">
        <v>0</v>
      </c>
      <c r="T190" s="186">
        <v>0</v>
      </c>
      <c r="U190" s="616">
        <v>0</v>
      </c>
      <c r="V190" s="617">
        <v>0</v>
      </c>
      <c r="W190" s="563">
        <v>0</v>
      </c>
      <c r="X190" s="564">
        <v>0</v>
      </c>
      <c r="Y190" s="565">
        <v>0</v>
      </c>
      <c r="Z190" s="564">
        <v>0</v>
      </c>
      <c r="AA190" s="566">
        <v>0</v>
      </c>
      <c r="AB190" s="567">
        <v>0</v>
      </c>
      <c r="AC190" s="618">
        <v>0</v>
      </c>
      <c r="AD190" s="619">
        <v>0</v>
      </c>
      <c r="AE190" s="569">
        <v>0</v>
      </c>
      <c r="AF190" s="568">
        <v>0</v>
      </c>
      <c r="AG190" s="570">
        <v>0</v>
      </c>
      <c r="AH190" s="571">
        <v>0</v>
      </c>
      <c r="AI190" s="620">
        <v>0.4773</v>
      </c>
      <c r="AJ190" s="621">
        <v>0.66710000000000003</v>
      </c>
      <c r="AK190" s="621">
        <v>0</v>
      </c>
      <c r="AL190" s="574">
        <v>0</v>
      </c>
      <c r="AM190" s="601">
        <v>0.59230000000000005</v>
      </c>
      <c r="AN190" s="602">
        <v>0</v>
      </c>
      <c r="AO190" s="603">
        <v>0</v>
      </c>
      <c r="AP190" s="578">
        <v>0</v>
      </c>
      <c r="AQ190" s="578" t="s">
        <v>1377</v>
      </c>
      <c r="AR190" s="579">
        <v>0</v>
      </c>
      <c r="AS190" s="305">
        <v>0</v>
      </c>
      <c r="AT190" s="557">
        <v>0</v>
      </c>
      <c r="AU190" s="557">
        <v>0</v>
      </c>
      <c r="AV190" s="580">
        <v>0</v>
      </c>
      <c r="AW190" s="581">
        <v>0</v>
      </c>
      <c r="AX190" s="580">
        <v>0</v>
      </c>
      <c r="AY190" s="580">
        <v>0</v>
      </c>
      <c r="AZ190" s="229" t="s">
        <v>1231</v>
      </c>
      <c r="BA190" s="573">
        <v>0</v>
      </c>
      <c r="BB190" s="305">
        <v>0</v>
      </c>
      <c r="BC190" s="582">
        <v>0</v>
      </c>
      <c r="BD190" s="583">
        <v>0</v>
      </c>
      <c r="BE190" s="584">
        <v>0</v>
      </c>
      <c r="BF190" s="585">
        <v>1.35E-2</v>
      </c>
      <c r="BG190" s="584">
        <v>0</v>
      </c>
      <c r="BH190" s="604">
        <v>0</v>
      </c>
      <c r="BI190" s="605"/>
      <c r="BK190" s="547"/>
    </row>
    <row r="191" spans="1:63" s="2" customFormat="1" x14ac:dyDescent="0.2">
      <c r="A191" s="311" t="s">
        <v>359</v>
      </c>
      <c r="B191" s="606" t="s">
        <v>360</v>
      </c>
      <c r="C191" s="607" t="s">
        <v>362</v>
      </c>
      <c r="D191" s="608" t="s">
        <v>1071</v>
      </c>
      <c r="E191" s="185" t="s">
        <v>1074</v>
      </c>
      <c r="F191" s="609" t="s">
        <v>337</v>
      </c>
      <c r="G191" s="187">
        <v>21</v>
      </c>
      <c r="H191" s="610"/>
      <c r="I191" s="611">
        <v>0</v>
      </c>
      <c r="J191" s="611">
        <v>0</v>
      </c>
      <c r="K191" s="611">
        <v>0</v>
      </c>
      <c r="L191" s="611">
        <v>0</v>
      </c>
      <c r="M191" s="612">
        <v>0</v>
      </c>
      <c r="N191" s="186">
        <v>0</v>
      </c>
      <c r="O191" s="613">
        <v>0</v>
      </c>
      <c r="P191" s="613">
        <v>0</v>
      </c>
      <c r="Q191" s="614">
        <v>0</v>
      </c>
      <c r="R191" s="615">
        <v>0</v>
      </c>
      <c r="S191" s="613">
        <v>0</v>
      </c>
      <c r="T191" s="186">
        <v>0</v>
      </c>
      <c r="U191" s="616">
        <v>0</v>
      </c>
      <c r="V191" s="617">
        <v>0</v>
      </c>
      <c r="W191" s="563">
        <v>0</v>
      </c>
      <c r="X191" s="564">
        <v>0</v>
      </c>
      <c r="Y191" s="565">
        <v>0</v>
      </c>
      <c r="Z191" s="564">
        <v>0</v>
      </c>
      <c r="AA191" s="566">
        <v>0</v>
      </c>
      <c r="AB191" s="567">
        <v>0</v>
      </c>
      <c r="AC191" s="618">
        <v>0</v>
      </c>
      <c r="AD191" s="619">
        <v>0</v>
      </c>
      <c r="AE191" s="569">
        <v>0</v>
      </c>
      <c r="AF191" s="568">
        <v>0</v>
      </c>
      <c r="AG191" s="570">
        <v>0</v>
      </c>
      <c r="AH191" s="571">
        <v>0</v>
      </c>
      <c r="AI191" s="620">
        <v>0.49980000000000002</v>
      </c>
      <c r="AJ191" s="621">
        <v>0.69850000000000001</v>
      </c>
      <c r="AK191" s="621">
        <v>0</v>
      </c>
      <c r="AL191" s="574">
        <v>0</v>
      </c>
      <c r="AM191" s="601">
        <v>0.63649999999999995</v>
      </c>
      <c r="AN191" s="602">
        <v>0</v>
      </c>
      <c r="AO191" s="603">
        <v>0</v>
      </c>
      <c r="AP191" s="578">
        <v>0</v>
      </c>
      <c r="AQ191" s="578" t="s">
        <v>1377</v>
      </c>
      <c r="AR191" s="579">
        <v>0</v>
      </c>
      <c r="AS191" s="305">
        <v>0</v>
      </c>
      <c r="AT191" s="557">
        <v>0</v>
      </c>
      <c r="AU191" s="557">
        <v>0</v>
      </c>
      <c r="AV191" s="580">
        <v>0</v>
      </c>
      <c r="AW191" s="581">
        <v>0</v>
      </c>
      <c r="AX191" s="580">
        <v>0</v>
      </c>
      <c r="AY191" s="580">
        <v>0</v>
      </c>
      <c r="AZ191" s="229" t="s">
        <v>1231</v>
      </c>
      <c r="BA191" s="573">
        <v>0</v>
      </c>
      <c r="BB191" s="305">
        <v>0</v>
      </c>
      <c r="BC191" s="582">
        <v>0</v>
      </c>
      <c r="BD191" s="583">
        <v>0</v>
      </c>
      <c r="BE191" s="584">
        <v>0</v>
      </c>
      <c r="BF191" s="585">
        <v>1.41E-2</v>
      </c>
      <c r="BG191" s="584">
        <v>0</v>
      </c>
      <c r="BH191" s="604">
        <v>0</v>
      </c>
      <c r="BI191" s="605"/>
      <c r="BK191" s="547"/>
    </row>
    <row r="192" spans="1:63" s="2" customFormat="1" x14ac:dyDescent="0.2">
      <c r="A192" s="42" t="s">
        <v>362</v>
      </c>
      <c r="B192" s="43" t="s">
        <v>363</v>
      </c>
      <c r="C192" s="44" t="s">
        <v>362</v>
      </c>
      <c r="D192" s="45" t="s">
        <v>363</v>
      </c>
      <c r="E192" s="46" t="s">
        <v>364</v>
      </c>
      <c r="F192" s="47" t="s">
        <v>337</v>
      </c>
      <c r="G192" s="48">
        <v>21</v>
      </c>
      <c r="H192" s="610"/>
      <c r="I192" s="622">
        <v>15389278</v>
      </c>
      <c r="J192" s="622">
        <v>3133232</v>
      </c>
      <c r="K192" s="622">
        <v>0</v>
      </c>
      <c r="L192" s="622">
        <v>0</v>
      </c>
      <c r="M192" s="190">
        <v>0</v>
      </c>
      <c r="N192" s="623">
        <v>15389278</v>
      </c>
      <c r="O192" s="624">
        <v>3133232</v>
      </c>
      <c r="P192" s="624">
        <v>12256046</v>
      </c>
      <c r="Q192" s="625">
        <v>917.79</v>
      </c>
      <c r="R192" s="626">
        <v>27.41</v>
      </c>
      <c r="S192" s="624">
        <v>225557</v>
      </c>
      <c r="T192" s="623">
        <v>0</v>
      </c>
      <c r="U192" s="627">
        <v>12256046</v>
      </c>
      <c r="V192" s="628">
        <v>13353.87</v>
      </c>
      <c r="W192" s="563">
        <v>136412</v>
      </c>
      <c r="X192" s="564">
        <v>148.63</v>
      </c>
      <c r="Y192" s="565">
        <v>13205.240000000002</v>
      </c>
      <c r="Z192" s="564">
        <v>0</v>
      </c>
      <c r="AA192" s="566">
        <v>0</v>
      </c>
      <c r="AB192" s="567">
        <v>12256046</v>
      </c>
      <c r="AC192" s="538">
        <v>13353.87</v>
      </c>
      <c r="AD192" s="629">
        <v>1.4117599999999999</v>
      </c>
      <c r="AE192" s="569">
        <v>0</v>
      </c>
      <c r="AF192" s="568">
        <v>1.4117599999999999</v>
      </c>
      <c r="AG192" s="570">
        <v>1.3976</v>
      </c>
      <c r="AH192" s="571">
        <v>1.3976</v>
      </c>
      <c r="AI192" s="630">
        <v>0</v>
      </c>
      <c r="AJ192" s="631">
        <v>0</v>
      </c>
      <c r="AK192" s="631">
        <v>0</v>
      </c>
      <c r="AL192" s="574">
        <v>0</v>
      </c>
      <c r="AM192" s="601">
        <v>0</v>
      </c>
      <c r="AN192" s="602">
        <v>0</v>
      </c>
      <c r="AO192" s="603">
        <v>0</v>
      </c>
      <c r="AP192" s="578">
        <v>0</v>
      </c>
      <c r="AQ192" s="578" t="s">
        <v>1377</v>
      </c>
      <c r="AR192" s="579">
        <v>0</v>
      </c>
      <c r="AS192" s="305">
        <v>0</v>
      </c>
      <c r="AT192" s="557">
        <v>0</v>
      </c>
      <c r="AU192" s="557">
        <v>0</v>
      </c>
      <c r="AV192" s="580">
        <v>12256046</v>
      </c>
      <c r="AW192" s="581">
        <v>27.41</v>
      </c>
      <c r="AX192" s="580">
        <v>225557</v>
      </c>
      <c r="AY192" s="580">
        <v>12030489</v>
      </c>
      <c r="AZ192" s="229" t="s">
        <v>1231</v>
      </c>
      <c r="BA192" s="573">
        <v>1.3976</v>
      </c>
      <c r="BB192" s="305">
        <v>0</v>
      </c>
      <c r="BC192" s="582">
        <v>0</v>
      </c>
      <c r="BD192" s="583">
        <v>1.4117599999999999</v>
      </c>
      <c r="BE192" s="584">
        <v>2.8199999999999999E-2</v>
      </c>
      <c r="BF192" s="585">
        <v>0</v>
      </c>
      <c r="BG192" s="584">
        <v>0</v>
      </c>
      <c r="BH192" s="604">
        <v>0</v>
      </c>
      <c r="BI192" s="605"/>
      <c r="BK192" s="547"/>
    </row>
    <row r="193" spans="1:63" s="2" customFormat="1" x14ac:dyDescent="0.2">
      <c r="A193" s="22" t="s">
        <v>365</v>
      </c>
      <c r="B193" s="37" t="s">
        <v>366</v>
      </c>
      <c r="C193" s="38" t="s">
        <v>365</v>
      </c>
      <c r="D193" s="24" t="s">
        <v>366</v>
      </c>
      <c r="E193" s="39" t="s">
        <v>367</v>
      </c>
      <c r="F193" s="40" t="s">
        <v>337</v>
      </c>
      <c r="G193" s="41">
        <v>22</v>
      </c>
      <c r="H193" s="525"/>
      <c r="I193" s="555">
        <v>12758564</v>
      </c>
      <c r="J193" s="555">
        <v>3349227</v>
      </c>
      <c r="K193" s="555">
        <v>0</v>
      </c>
      <c r="L193" s="555">
        <v>0</v>
      </c>
      <c r="M193" s="595">
        <v>0</v>
      </c>
      <c r="N193" s="181">
        <v>12758564</v>
      </c>
      <c r="O193" s="556">
        <v>3349227</v>
      </c>
      <c r="P193" s="556">
        <v>9409337</v>
      </c>
      <c r="Q193" s="596">
        <v>769.03</v>
      </c>
      <c r="R193" s="597">
        <v>28.360000000000003</v>
      </c>
      <c r="S193" s="556">
        <v>233374</v>
      </c>
      <c r="T193" s="181">
        <v>0</v>
      </c>
      <c r="U193" s="598">
        <v>9409337</v>
      </c>
      <c r="V193" s="599">
        <v>12235.33</v>
      </c>
      <c r="W193" s="563">
        <v>165659</v>
      </c>
      <c r="X193" s="564">
        <v>215.41</v>
      </c>
      <c r="Y193" s="565">
        <v>12019.92</v>
      </c>
      <c r="Z193" s="564">
        <v>0</v>
      </c>
      <c r="AA193" s="566">
        <v>0</v>
      </c>
      <c r="AB193" s="567">
        <v>9409337</v>
      </c>
      <c r="AC193" s="538">
        <v>12235.33</v>
      </c>
      <c r="AD193" s="600">
        <v>1.2935099999999999</v>
      </c>
      <c r="AE193" s="569">
        <v>0</v>
      </c>
      <c r="AF193" s="568">
        <v>1.2935099999999999</v>
      </c>
      <c r="AG193" s="570">
        <v>1.2806</v>
      </c>
      <c r="AH193" s="571">
        <v>1.2806</v>
      </c>
      <c r="AI193" s="572">
        <v>1</v>
      </c>
      <c r="AJ193" s="573">
        <v>1.2806</v>
      </c>
      <c r="AK193" s="573">
        <v>1.2806</v>
      </c>
      <c r="AL193" s="574">
        <v>0.96030000000000004</v>
      </c>
      <c r="AM193" s="601">
        <v>1.3334999999999999</v>
      </c>
      <c r="AN193" s="602">
        <v>1.3334999999999999</v>
      </c>
      <c r="AO193" s="603">
        <v>1.5985</v>
      </c>
      <c r="AP193" s="578">
        <v>0</v>
      </c>
      <c r="AQ193" s="578">
        <v>0</v>
      </c>
      <c r="AR193" s="579">
        <v>0</v>
      </c>
      <c r="AS193" s="305">
        <v>0</v>
      </c>
      <c r="AT193" s="557">
        <v>1</v>
      </c>
      <c r="AU193" s="557">
        <v>1</v>
      </c>
      <c r="AV193" s="580">
        <v>9409337</v>
      </c>
      <c r="AW193" s="581">
        <v>28.360000000000003</v>
      </c>
      <c r="AX193" s="580">
        <v>233374</v>
      </c>
      <c r="AY193" s="580">
        <v>9175963</v>
      </c>
      <c r="AZ193" s="229" t="s">
        <v>1231</v>
      </c>
      <c r="BA193" s="573">
        <v>1.2806</v>
      </c>
      <c r="BB193" s="305">
        <v>0</v>
      </c>
      <c r="BC193" s="582">
        <v>0</v>
      </c>
      <c r="BD193" s="583">
        <v>1.2935099999999999</v>
      </c>
      <c r="BE193" s="584">
        <v>2.5899999999999999E-2</v>
      </c>
      <c r="BF193" s="585">
        <v>2.5899999999999999E-2</v>
      </c>
      <c r="BG193" s="584">
        <v>2.5899999999999999E-2</v>
      </c>
      <c r="BH193" s="604">
        <v>0</v>
      </c>
      <c r="BI193" s="605"/>
      <c r="BK193" s="547"/>
    </row>
    <row r="194" spans="1:63" s="2" customFormat="1" x14ac:dyDescent="0.2">
      <c r="A194" s="22" t="s">
        <v>368</v>
      </c>
      <c r="B194" s="37" t="s">
        <v>369</v>
      </c>
      <c r="C194" s="38" t="s">
        <v>368</v>
      </c>
      <c r="D194" s="24" t="s">
        <v>369</v>
      </c>
      <c r="E194" s="39" t="s">
        <v>370</v>
      </c>
      <c r="F194" s="40" t="s">
        <v>337</v>
      </c>
      <c r="G194" s="41">
        <v>22</v>
      </c>
      <c r="H194" s="525"/>
      <c r="I194" s="555">
        <v>3250958</v>
      </c>
      <c r="J194" s="555">
        <v>404969</v>
      </c>
      <c r="K194" s="555">
        <v>0</v>
      </c>
      <c r="L194" s="555">
        <v>0</v>
      </c>
      <c r="M194" s="595">
        <v>0</v>
      </c>
      <c r="N194" s="181">
        <v>3250958</v>
      </c>
      <c r="O194" s="556">
        <v>404969</v>
      </c>
      <c r="P194" s="556">
        <v>2845989</v>
      </c>
      <c r="Q194" s="596">
        <v>213.23</v>
      </c>
      <c r="R194" s="597">
        <v>5.24</v>
      </c>
      <c r="S194" s="556">
        <v>43120</v>
      </c>
      <c r="T194" s="181">
        <v>0</v>
      </c>
      <c r="U194" s="598">
        <v>2845989</v>
      </c>
      <c r="V194" s="599">
        <v>13347.04</v>
      </c>
      <c r="W194" s="563">
        <v>0</v>
      </c>
      <c r="X194" s="564">
        <v>0</v>
      </c>
      <c r="Y194" s="565">
        <v>13347.04</v>
      </c>
      <c r="Z194" s="564">
        <v>0</v>
      </c>
      <c r="AA194" s="566">
        <v>0</v>
      </c>
      <c r="AB194" s="567">
        <v>2845989</v>
      </c>
      <c r="AC194" s="538">
        <v>13347.04</v>
      </c>
      <c r="AD194" s="600">
        <v>1.4110400000000001</v>
      </c>
      <c r="AE194" s="569">
        <v>0</v>
      </c>
      <c r="AF194" s="568">
        <v>1.4110400000000001</v>
      </c>
      <c r="AG194" s="570">
        <v>1.3969</v>
      </c>
      <c r="AH194" s="571">
        <v>1.3969</v>
      </c>
      <c r="AI194" s="572">
        <v>1</v>
      </c>
      <c r="AJ194" s="573">
        <v>1.3969</v>
      </c>
      <c r="AK194" s="573">
        <v>1.3969</v>
      </c>
      <c r="AL194" s="574">
        <v>0.93730000000000002</v>
      </c>
      <c r="AM194" s="601">
        <v>1.4903</v>
      </c>
      <c r="AN194" s="602">
        <v>1.4903</v>
      </c>
      <c r="AO194" s="603">
        <v>1.6376999999999999</v>
      </c>
      <c r="AP194" s="578">
        <v>0</v>
      </c>
      <c r="AQ194" s="578">
        <v>0</v>
      </c>
      <c r="AR194" s="579">
        <v>0</v>
      </c>
      <c r="AS194" s="305">
        <v>0</v>
      </c>
      <c r="AT194" s="557">
        <v>1</v>
      </c>
      <c r="AU194" s="557">
        <v>1</v>
      </c>
      <c r="AV194" s="580">
        <v>2845989</v>
      </c>
      <c r="AW194" s="581">
        <v>5.24</v>
      </c>
      <c r="AX194" s="580">
        <v>43120</v>
      </c>
      <c r="AY194" s="580">
        <v>2802869</v>
      </c>
      <c r="AZ194" s="229" t="s">
        <v>1231</v>
      </c>
      <c r="BA194" s="573">
        <v>1.3969</v>
      </c>
      <c r="BB194" s="305">
        <v>0</v>
      </c>
      <c r="BC194" s="582">
        <v>0</v>
      </c>
      <c r="BD194" s="583">
        <v>1.4110400000000001</v>
      </c>
      <c r="BE194" s="584">
        <v>2.8199999999999999E-2</v>
      </c>
      <c r="BF194" s="585">
        <v>2.8199999999999999E-2</v>
      </c>
      <c r="BG194" s="584">
        <v>2.8199999999999999E-2</v>
      </c>
      <c r="BH194" s="604">
        <v>0</v>
      </c>
      <c r="BI194" s="605"/>
      <c r="BK194" s="547"/>
    </row>
    <row r="195" spans="1:63" s="2" customFormat="1" x14ac:dyDescent="0.2">
      <c r="A195" s="22" t="s">
        <v>371</v>
      </c>
      <c r="B195" s="37" t="s">
        <v>372</v>
      </c>
      <c r="C195" s="38" t="s">
        <v>371</v>
      </c>
      <c r="D195" s="24" t="s">
        <v>372</v>
      </c>
      <c r="E195" s="39" t="s">
        <v>373</v>
      </c>
      <c r="F195" s="40" t="s">
        <v>337</v>
      </c>
      <c r="G195" s="41">
        <v>22</v>
      </c>
      <c r="H195" s="525"/>
      <c r="I195" s="555">
        <v>12889733</v>
      </c>
      <c r="J195" s="555">
        <v>1874618</v>
      </c>
      <c r="K195" s="555">
        <v>0</v>
      </c>
      <c r="L195" s="555">
        <v>0</v>
      </c>
      <c r="M195" s="595">
        <v>0</v>
      </c>
      <c r="N195" s="181">
        <v>12889733</v>
      </c>
      <c r="O195" s="556">
        <v>1874618</v>
      </c>
      <c r="P195" s="556">
        <v>11015115</v>
      </c>
      <c r="Q195" s="596">
        <v>854.94</v>
      </c>
      <c r="R195" s="597">
        <v>29.94</v>
      </c>
      <c r="S195" s="556">
        <v>246376</v>
      </c>
      <c r="T195" s="181">
        <v>0</v>
      </c>
      <c r="U195" s="598">
        <v>11015115</v>
      </c>
      <c r="V195" s="599">
        <v>12884.08</v>
      </c>
      <c r="W195" s="563">
        <v>18535</v>
      </c>
      <c r="X195" s="564">
        <v>21.68</v>
      </c>
      <c r="Y195" s="565">
        <v>12862.4</v>
      </c>
      <c r="Z195" s="564">
        <v>0</v>
      </c>
      <c r="AA195" s="566">
        <v>0</v>
      </c>
      <c r="AB195" s="567">
        <v>11015115</v>
      </c>
      <c r="AC195" s="538">
        <v>12884.08</v>
      </c>
      <c r="AD195" s="600">
        <v>1.3621000000000001</v>
      </c>
      <c r="AE195" s="569">
        <v>0</v>
      </c>
      <c r="AF195" s="568">
        <v>1.3621000000000001</v>
      </c>
      <c r="AG195" s="570">
        <v>1.3485</v>
      </c>
      <c r="AH195" s="571">
        <v>1.3485</v>
      </c>
      <c r="AI195" s="572">
        <v>1</v>
      </c>
      <c r="AJ195" s="573">
        <v>1.3485</v>
      </c>
      <c r="AK195" s="573">
        <v>1.3485</v>
      </c>
      <c r="AL195" s="574">
        <v>1.0541</v>
      </c>
      <c r="AM195" s="601">
        <v>1.2793000000000001</v>
      </c>
      <c r="AN195" s="602">
        <v>1.2793000000000001</v>
      </c>
      <c r="AO195" s="603">
        <v>1.4561999999999999</v>
      </c>
      <c r="AP195" s="578">
        <v>0</v>
      </c>
      <c r="AQ195" s="578">
        <v>0</v>
      </c>
      <c r="AR195" s="579">
        <v>0</v>
      </c>
      <c r="AS195" s="305">
        <v>0</v>
      </c>
      <c r="AT195" s="557">
        <v>1</v>
      </c>
      <c r="AU195" s="557">
        <v>1</v>
      </c>
      <c r="AV195" s="580">
        <v>11015115</v>
      </c>
      <c r="AW195" s="581">
        <v>29.94</v>
      </c>
      <c r="AX195" s="580">
        <v>246376</v>
      </c>
      <c r="AY195" s="580">
        <v>10768739</v>
      </c>
      <c r="AZ195" s="229" t="s">
        <v>1231</v>
      </c>
      <c r="BA195" s="573">
        <v>1.3485</v>
      </c>
      <c r="BB195" s="305">
        <v>0</v>
      </c>
      <c r="BC195" s="582">
        <v>0</v>
      </c>
      <c r="BD195" s="583">
        <v>1.3621000000000001</v>
      </c>
      <c r="BE195" s="584">
        <v>2.7199999999999998E-2</v>
      </c>
      <c r="BF195" s="585">
        <v>2.7199999999999998E-2</v>
      </c>
      <c r="BG195" s="584">
        <v>2.7199999999999998E-2</v>
      </c>
      <c r="BH195" s="604">
        <v>0</v>
      </c>
      <c r="BI195" s="605"/>
      <c r="BK195" s="547"/>
    </row>
    <row r="196" spans="1:63" s="2" customFormat="1" x14ac:dyDescent="0.2">
      <c r="A196" s="22" t="s">
        <v>374</v>
      </c>
      <c r="B196" s="37" t="s">
        <v>375</v>
      </c>
      <c r="C196" s="38" t="s">
        <v>374</v>
      </c>
      <c r="D196" s="24" t="s">
        <v>375</v>
      </c>
      <c r="E196" s="39" t="s">
        <v>376</v>
      </c>
      <c r="F196" s="40" t="s">
        <v>337</v>
      </c>
      <c r="G196" s="41">
        <v>23</v>
      </c>
      <c r="H196" s="525"/>
      <c r="I196" s="555">
        <v>5409074</v>
      </c>
      <c r="J196" s="555">
        <v>837581</v>
      </c>
      <c r="K196" s="555">
        <v>0</v>
      </c>
      <c r="L196" s="555">
        <v>0</v>
      </c>
      <c r="M196" s="595">
        <v>0</v>
      </c>
      <c r="N196" s="181">
        <v>5409074</v>
      </c>
      <c r="O196" s="556">
        <v>837581</v>
      </c>
      <c r="P196" s="556">
        <v>4571493</v>
      </c>
      <c r="Q196" s="596">
        <v>324.18</v>
      </c>
      <c r="R196" s="597">
        <v>15.83</v>
      </c>
      <c r="S196" s="556">
        <v>130265</v>
      </c>
      <c r="T196" s="181">
        <v>0</v>
      </c>
      <c r="U196" s="598">
        <v>4571493</v>
      </c>
      <c r="V196" s="599">
        <v>14101.71</v>
      </c>
      <c r="W196" s="563">
        <v>7150</v>
      </c>
      <c r="X196" s="564">
        <v>22.06</v>
      </c>
      <c r="Y196" s="565">
        <v>14079.65</v>
      </c>
      <c r="Z196" s="564">
        <v>0</v>
      </c>
      <c r="AA196" s="566">
        <v>0</v>
      </c>
      <c r="AB196" s="567">
        <v>4571493</v>
      </c>
      <c r="AC196" s="538">
        <v>14101.71</v>
      </c>
      <c r="AD196" s="600">
        <v>1.49082</v>
      </c>
      <c r="AE196" s="569">
        <v>0</v>
      </c>
      <c r="AF196" s="568">
        <v>1.49082</v>
      </c>
      <c r="AG196" s="570">
        <v>1.4759</v>
      </c>
      <c r="AH196" s="571">
        <v>1.4759</v>
      </c>
      <c r="AI196" s="572">
        <v>1</v>
      </c>
      <c r="AJ196" s="573">
        <v>1.4759</v>
      </c>
      <c r="AK196" s="573">
        <v>1.4759</v>
      </c>
      <c r="AL196" s="574">
        <v>0.94680000000000009</v>
      </c>
      <c r="AM196" s="601">
        <v>1.5588</v>
      </c>
      <c r="AN196" s="602">
        <v>1.5588</v>
      </c>
      <c r="AO196" s="603">
        <v>1.6213</v>
      </c>
      <c r="AP196" s="578">
        <v>0</v>
      </c>
      <c r="AQ196" s="578">
        <v>0</v>
      </c>
      <c r="AR196" s="579">
        <v>0</v>
      </c>
      <c r="AS196" s="305">
        <v>0</v>
      </c>
      <c r="AT196" s="557">
        <v>1</v>
      </c>
      <c r="AU196" s="557">
        <v>1</v>
      </c>
      <c r="AV196" s="580">
        <v>4571493</v>
      </c>
      <c r="AW196" s="581">
        <v>15.83</v>
      </c>
      <c r="AX196" s="580">
        <v>130265</v>
      </c>
      <c r="AY196" s="580">
        <v>4441228</v>
      </c>
      <c r="AZ196" s="229" t="s">
        <v>1231</v>
      </c>
      <c r="BA196" s="573">
        <v>1.4759</v>
      </c>
      <c r="BB196" s="305">
        <v>0</v>
      </c>
      <c r="BC196" s="582">
        <v>0</v>
      </c>
      <c r="BD196" s="583">
        <v>1.49082</v>
      </c>
      <c r="BE196" s="584">
        <v>2.98E-2</v>
      </c>
      <c r="BF196" s="585">
        <v>2.98E-2</v>
      </c>
      <c r="BG196" s="584">
        <v>2.98E-2</v>
      </c>
      <c r="BH196" s="604">
        <v>0</v>
      </c>
      <c r="BI196" s="605"/>
      <c r="BK196" s="547"/>
    </row>
    <row r="197" spans="1:63" s="2" customFormat="1" x14ac:dyDescent="0.2">
      <c r="A197" s="22" t="s">
        <v>377</v>
      </c>
      <c r="B197" s="37" t="s">
        <v>378</v>
      </c>
      <c r="C197" s="38" t="s">
        <v>377</v>
      </c>
      <c r="D197" s="24" t="s">
        <v>378</v>
      </c>
      <c r="E197" s="39" t="s">
        <v>379</v>
      </c>
      <c r="F197" s="40" t="s">
        <v>337</v>
      </c>
      <c r="G197" s="41">
        <v>23</v>
      </c>
      <c r="H197" s="525"/>
      <c r="I197" s="555">
        <v>12192110</v>
      </c>
      <c r="J197" s="555">
        <v>2352645</v>
      </c>
      <c r="K197" s="555">
        <v>0</v>
      </c>
      <c r="L197" s="555">
        <v>0</v>
      </c>
      <c r="M197" s="595">
        <v>0</v>
      </c>
      <c r="N197" s="181">
        <v>12192110</v>
      </c>
      <c r="O197" s="556">
        <v>2352645</v>
      </c>
      <c r="P197" s="556">
        <v>9839465</v>
      </c>
      <c r="Q197" s="596">
        <v>779.33</v>
      </c>
      <c r="R197" s="597">
        <v>0</v>
      </c>
      <c r="S197" s="556">
        <v>0</v>
      </c>
      <c r="T197" s="181">
        <v>0</v>
      </c>
      <c r="U197" s="598">
        <v>9839465</v>
      </c>
      <c r="V197" s="599">
        <v>12625.54</v>
      </c>
      <c r="W197" s="563">
        <v>535129</v>
      </c>
      <c r="X197" s="564">
        <v>686.65</v>
      </c>
      <c r="Y197" s="565">
        <v>11938.890000000001</v>
      </c>
      <c r="Z197" s="564">
        <v>0</v>
      </c>
      <c r="AA197" s="566">
        <v>0</v>
      </c>
      <c r="AB197" s="567">
        <v>9839465</v>
      </c>
      <c r="AC197" s="538">
        <v>12625.54</v>
      </c>
      <c r="AD197" s="600">
        <v>1.3347599999999999</v>
      </c>
      <c r="AE197" s="569">
        <v>0</v>
      </c>
      <c r="AF197" s="568">
        <v>1.3347599999999999</v>
      </c>
      <c r="AG197" s="570">
        <v>1.3213999999999999</v>
      </c>
      <c r="AH197" s="571">
        <v>1.3213999999999999</v>
      </c>
      <c r="AI197" s="572">
        <v>0.67789999999999995</v>
      </c>
      <c r="AJ197" s="573">
        <v>0.89580000000000004</v>
      </c>
      <c r="AK197" s="573">
        <v>1.4500999999999999</v>
      </c>
      <c r="AL197" s="574">
        <v>0.9779000000000001</v>
      </c>
      <c r="AM197" s="601">
        <v>0.91600000000000004</v>
      </c>
      <c r="AN197" s="602">
        <v>1.4828000000000001</v>
      </c>
      <c r="AO197" s="603">
        <v>1.5697000000000001</v>
      </c>
      <c r="AP197" s="578">
        <v>0</v>
      </c>
      <c r="AQ197" s="578">
        <v>0</v>
      </c>
      <c r="AR197" s="579">
        <v>0</v>
      </c>
      <c r="AS197" s="305">
        <v>0</v>
      </c>
      <c r="AT197" s="557">
        <v>1</v>
      </c>
      <c r="AU197" s="557">
        <v>1</v>
      </c>
      <c r="AV197" s="580">
        <v>9839465</v>
      </c>
      <c r="AW197" s="581">
        <v>0</v>
      </c>
      <c r="AX197" s="580">
        <v>0</v>
      </c>
      <c r="AY197" s="580">
        <v>9839465</v>
      </c>
      <c r="AZ197" s="229" t="s">
        <v>1231</v>
      </c>
      <c r="BA197" s="573">
        <v>1.3213999999999999</v>
      </c>
      <c r="BB197" s="305">
        <v>0</v>
      </c>
      <c r="BC197" s="582">
        <v>0</v>
      </c>
      <c r="BD197" s="583">
        <v>1.3347599999999999</v>
      </c>
      <c r="BE197" s="584">
        <v>2.6700000000000002E-2</v>
      </c>
      <c r="BF197" s="585">
        <v>1.8100000000000002E-2</v>
      </c>
      <c r="BG197" s="584">
        <v>2.93E-2</v>
      </c>
      <c r="BH197" s="604">
        <v>0</v>
      </c>
      <c r="BI197" s="605"/>
      <c r="BK197" s="547"/>
    </row>
    <row r="198" spans="1:63" s="2" customFormat="1" x14ac:dyDescent="0.2">
      <c r="A198" s="22" t="s">
        <v>380</v>
      </c>
      <c r="B198" s="37" t="s">
        <v>381</v>
      </c>
      <c r="C198" s="38" t="s">
        <v>380</v>
      </c>
      <c r="D198" s="24" t="s">
        <v>381</v>
      </c>
      <c r="E198" s="39" t="s">
        <v>382</v>
      </c>
      <c r="F198" s="40" t="s">
        <v>337</v>
      </c>
      <c r="G198" s="41">
        <v>23</v>
      </c>
      <c r="H198" s="525"/>
      <c r="I198" s="555">
        <v>10725766</v>
      </c>
      <c r="J198" s="555">
        <v>1564365</v>
      </c>
      <c r="K198" s="555">
        <v>0</v>
      </c>
      <c r="L198" s="555">
        <v>0</v>
      </c>
      <c r="M198" s="595">
        <v>0</v>
      </c>
      <c r="N198" s="181">
        <v>10725766</v>
      </c>
      <c r="O198" s="556">
        <v>1564365</v>
      </c>
      <c r="P198" s="556">
        <v>9161401</v>
      </c>
      <c r="Q198" s="596">
        <v>717.33</v>
      </c>
      <c r="R198" s="597">
        <v>0</v>
      </c>
      <c r="S198" s="556">
        <v>0</v>
      </c>
      <c r="T198" s="181">
        <v>0</v>
      </c>
      <c r="U198" s="598">
        <v>9161401</v>
      </c>
      <c r="V198" s="599">
        <v>12771.53</v>
      </c>
      <c r="W198" s="563">
        <v>12749</v>
      </c>
      <c r="X198" s="564">
        <v>17.77</v>
      </c>
      <c r="Y198" s="565">
        <v>12753.76</v>
      </c>
      <c r="Z198" s="564">
        <v>0</v>
      </c>
      <c r="AA198" s="566">
        <v>0</v>
      </c>
      <c r="AB198" s="567">
        <v>9161401</v>
      </c>
      <c r="AC198" s="538">
        <v>12771.53</v>
      </c>
      <c r="AD198" s="600">
        <v>1.3502000000000001</v>
      </c>
      <c r="AE198" s="569">
        <v>0</v>
      </c>
      <c r="AF198" s="568">
        <v>1.3502000000000001</v>
      </c>
      <c r="AG198" s="570">
        <v>1.3367</v>
      </c>
      <c r="AH198" s="571">
        <v>1.3367</v>
      </c>
      <c r="AI198" s="572">
        <v>0.64729999999999999</v>
      </c>
      <c r="AJ198" s="573">
        <v>0.86519999999999997</v>
      </c>
      <c r="AK198" s="573">
        <v>1.4722</v>
      </c>
      <c r="AL198" s="574">
        <v>1.034</v>
      </c>
      <c r="AM198" s="601">
        <v>0.83679999999999999</v>
      </c>
      <c r="AN198" s="602">
        <v>1.4238</v>
      </c>
      <c r="AO198" s="603">
        <v>1.4844999999999999</v>
      </c>
      <c r="AP198" s="578">
        <v>0</v>
      </c>
      <c r="AQ198" s="578">
        <v>0</v>
      </c>
      <c r="AR198" s="579">
        <v>0</v>
      </c>
      <c r="AS198" s="305">
        <v>0</v>
      </c>
      <c r="AT198" s="557">
        <v>1</v>
      </c>
      <c r="AU198" s="557">
        <v>1</v>
      </c>
      <c r="AV198" s="580">
        <v>9161401</v>
      </c>
      <c r="AW198" s="581">
        <v>0</v>
      </c>
      <c r="AX198" s="580">
        <v>0</v>
      </c>
      <c r="AY198" s="580">
        <v>9161401</v>
      </c>
      <c r="AZ198" s="229" t="s">
        <v>1231</v>
      </c>
      <c r="BA198" s="573">
        <v>1.3367</v>
      </c>
      <c r="BB198" s="305">
        <v>0</v>
      </c>
      <c r="BC198" s="582">
        <v>0</v>
      </c>
      <c r="BD198" s="583">
        <v>1.3502000000000001</v>
      </c>
      <c r="BE198" s="584">
        <v>2.7E-2</v>
      </c>
      <c r="BF198" s="585">
        <v>1.7500000000000002E-2</v>
      </c>
      <c r="BG198" s="584">
        <v>2.98E-2</v>
      </c>
      <c r="BH198" s="604">
        <v>0</v>
      </c>
      <c r="BI198" s="605"/>
      <c r="BK198" s="547"/>
    </row>
    <row r="199" spans="1:63" s="2" customFormat="1" x14ac:dyDescent="0.2">
      <c r="A199" s="311" t="s">
        <v>377</v>
      </c>
      <c r="B199" s="606" t="s">
        <v>378</v>
      </c>
      <c r="C199" s="607" t="s">
        <v>383</v>
      </c>
      <c r="D199" s="608" t="s">
        <v>1075</v>
      </c>
      <c r="E199" s="185" t="s">
        <v>1076</v>
      </c>
      <c r="F199" s="609" t="s">
        <v>337</v>
      </c>
      <c r="G199" s="187">
        <v>23</v>
      </c>
      <c r="H199" s="610"/>
      <c r="I199" s="611">
        <v>0</v>
      </c>
      <c r="J199" s="611">
        <v>0</v>
      </c>
      <c r="K199" s="611">
        <v>0</v>
      </c>
      <c r="L199" s="611">
        <v>0</v>
      </c>
      <c r="M199" s="612">
        <v>0</v>
      </c>
      <c r="N199" s="186">
        <v>0</v>
      </c>
      <c r="O199" s="613">
        <v>0</v>
      </c>
      <c r="P199" s="613">
        <v>0</v>
      </c>
      <c r="Q199" s="614">
        <v>0</v>
      </c>
      <c r="R199" s="615">
        <v>0</v>
      </c>
      <c r="S199" s="613">
        <v>0</v>
      </c>
      <c r="T199" s="186">
        <v>0</v>
      </c>
      <c r="U199" s="616">
        <v>0</v>
      </c>
      <c r="V199" s="617">
        <v>0</v>
      </c>
      <c r="W199" s="563">
        <v>0</v>
      </c>
      <c r="X199" s="564">
        <v>0</v>
      </c>
      <c r="Y199" s="565">
        <v>0</v>
      </c>
      <c r="Z199" s="564">
        <v>0</v>
      </c>
      <c r="AA199" s="566">
        <v>0</v>
      </c>
      <c r="AB199" s="567">
        <v>0</v>
      </c>
      <c r="AC199" s="618">
        <v>0</v>
      </c>
      <c r="AD199" s="619">
        <v>0</v>
      </c>
      <c r="AE199" s="569">
        <v>0</v>
      </c>
      <c r="AF199" s="568">
        <v>0</v>
      </c>
      <c r="AG199" s="570">
        <v>0</v>
      </c>
      <c r="AH199" s="571">
        <v>0</v>
      </c>
      <c r="AI199" s="620">
        <v>0.3221</v>
      </c>
      <c r="AJ199" s="621">
        <v>0.55430000000000001</v>
      </c>
      <c r="AK199" s="621">
        <v>0</v>
      </c>
      <c r="AL199" s="574">
        <v>0</v>
      </c>
      <c r="AM199" s="601">
        <v>0.56679999999999997</v>
      </c>
      <c r="AN199" s="602">
        <v>0</v>
      </c>
      <c r="AO199" s="603">
        <v>0</v>
      </c>
      <c r="AP199" s="578">
        <v>0</v>
      </c>
      <c r="AQ199" s="578" t="s">
        <v>1377</v>
      </c>
      <c r="AR199" s="579">
        <v>0</v>
      </c>
      <c r="AS199" s="305">
        <v>0</v>
      </c>
      <c r="AT199" s="557">
        <v>0</v>
      </c>
      <c r="AU199" s="557">
        <v>0</v>
      </c>
      <c r="AV199" s="580">
        <v>0</v>
      </c>
      <c r="AW199" s="581">
        <v>0</v>
      </c>
      <c r="AX199" s="580">
        <v>0</v>
      </c>
      <c r="AY199" s="580">
        <v>0</v>
      </c>
      <c r="AZ199" s="229" t="s">
        <v>1231</v>
      </c>
      <c r="BA199" s="573">
        <v>0</v>
      </c>
      <c r="BB199" s="305">
        <v>0</v>
      </c>
      <c r="BC199" s="582">
        <v>0</v>
      </c>
      <c r="BD199" s="583">
        <v>0</v>
      </c>
      <c r="BE199" s="584">
        <v>0</v>
      </c>
      <c r="BF199" s="585">
        <v>1.12E-2</v>
      </c>
      <c r="BG199" s="584">
        <v>0</v>
      </c>
      <c r="BH199" s="604">
        <v>0</v>
      </c>
      <c r="BI199" s="605"/>
      <c r="BK199" s="547"/>
    </row>
    <row r="200" spans="1:63" s="2" customFormat="1" x14ac:dyDescent="0.2">
      <c r="A200" s="311" t="s">
        <v>380</v>
      </c>
      <c r="B200" s="606" t="s">
        <v>381</v>
      </c>
      <c r="C200" s="607" t="s">
        <v>383</v>
      </c>
      <c r="D200" s="608" t="s">
        <v>1075</v>
      </c>
      <c r="E200" s="185" t="s">
        <v>1077</v>
      </c>
      <c r="F200" s="609" t="s">
        <v>337</v>
      </c>
      <c r="G200" s="187">
        <v>23</v>
      </c>
      <c r="H200" s="610"/>
      <c r="I200" s="611">
        <v>0</v>
      </c>
      <c r="J200" s="611">
        <v>0</v>
      </c>
      <c r="K200" s="611">
        <v>0</v>
      </c>
      <c r="L200" s="611">
        <v>0</v>
      </c>
      <c r="M200" s="612">
        <v>0</v>
      </c>
      <c r="N200" s="186">
        <v>0</v>
      </c>
      <c r="O200" s="613">
        <v>0</v>
      </c>
      <c r="P200" s="613">
        <v>0</v>
      </c>
      <c r="Q200" s="614">
        <v>0</v>
      </c>
      <c r="R200" s="615">
        <v>0</v>
      </c>
      <c r="S200" s="613">
        <v>0</v>
      </c>
      <c r="T200" s="186">
        <v>0</v>
      </c>
      <c r="U200" s="616">
        <v>0</v>
      </c>
      <c r="V200" s="617">
        <v>0</v>
      </c>
      <c r="W200" s="563">
        <v>0</v>
      </c>
      <c r="X200" s="564">
        <v>0</v>
      </c>
      <c r="Y200" s="565">
        <v>0</v>
      </c>
      <c r="Z200" s="564">
        <v>0</v>
      </c>
      <c r="AA200" s="566">
        <v>0</v>
      </c>
      <c r="AB200" s="567">
        <v>0</v>
      </c>
      <c r="AC200" s="618">
        <v>0</v>
      </c>
      <c r="AD200" s="619">
        <v>0</v>
      </c>
      <c r="AE200" s="569">
        <v>0</v>
      </c>
      <c r="AF200" s="568">
        <v>0</v>
      </c>
      <c r="AG200" s="570">
        <v>0</v>
      </c>
      <c r="AH200" s="571">
        <v>0</v>
      </c>
      <c r="AI200" s="620">
        <v>0.35270000000000001</v>
      </c>
      <c r="AJ200" s="621">
        <v>0.60699999999999998</v>
      </c>
      <c r="AK200" s="621">
        <v>0</v>
      </c>
      <c r="AL200" s="574">
        <v>0</v>
      </c>
      <c r="AM200" s="601">
        <v>0.58699999999999997</v>
      </c>
      <c r="AN200" s="602">
        <v>0</v>
      </c>
      <c r="AO200" s="603">
        <v>0</v>
      </c>
      <c r="AP200" s="578">
        <v>0</v>
      </c>
      <c r="AQ200" s="578" t="s">
        <v>1377</v>
      </c>
      <c r="AR200" s="579">
        <v>0</v>
      </c>
      <c r="AS200" s="305">
        <v>0</v>
      </c>
      <c r="AT200" s="557">
        <v>0</v>
      </c>
      <c r="AU200" s="557">
        <v>0</v>
      </c>
      <c r="AV200" s="580">
        <v>0</v>
      </c>
      <c r="AW200" s="581">
        <v>0</v>
      </c>
      <c r="AX200" s="580">
        <v>0</v>
      </c>
      <c r="AY200" s="580">
        <v>0</v>
      </c>
      <c r="AZ200" s="229" t="s">
        <v>1231</v>
      </c>
      <c r="BA200" s="573">
        <v>0</v>
      </c>
      <c r="BB200" s="305">
        <v>0</v>
      </c>
      <c r="BC200" s="582">
        <v>0</v>
      </c>
      <c r="BD200" s="583">
        <v>0</v>
      </c>
      <c r="BE200" s="584">
        <v>0</v>
      </c>
      <c r="BF200" s="585">
        <v>1.23E-2</v>
      </c>
      <c r="BG200" s="584">
        <v>0</v>
      </c>
      <c r="BH200" s="604">
        <v>0</v>
      </c>
      <c r="BI200" s="605"/>
      <c r="BK200" s="547"/>
    </row>
    <row r="201" spans="1:63" s="2" customFormat="1" x14ac:dyDescent="0.2">
      <c r="A201" s="42" t="s">
        <v>383</v>
      </c>
      <c r="B201" s="43" t="s">
        <v>384</v>
      </c>
      <c r="C201" s="44" t="s">
        <v>383</v>
      </c>
      <c r="D201" s="45" t="s">
        <v>384</v>
      </c>
      <c r="E201" s="46" t="s">
        <v>385</v>
      </c>
      <c r="F201" s="47" t="s">
        <v>337</v>
      </c>
      <c r="G201" s="48">
        <v>23</v>
      </c>
      <c r="H201" s="610"/>
      <c r="I201" s="622">
        <v>20955427</v>
      </c>
      <c r="J201" s="622">
        <v>8440124</v>
      </c>
      <c r="K201" s="622">
        <v>0</v>
      </c>
      <c r="L201" s="622">
        <v>0</v>
      </c>
      <c r="M201" s="190">
        <v>0</v>
      </c>
      <c r="N201" s="623">
        <v>20955427</v>
      </c>
      <c r="O201" s="624">
        <v>8440124</v>
      </c>
      <c r="P201" s="624">
        <v>12515303</v>
      </c>
      <c r="Q201" s="625">
        <v>761.16000000000008</v>
      </c>
      <c r="R201" s="626">
        <v>73.09</v>
      </c>
      <c r="S201" s="624">
        <v>601458</v>
      </c>
      <c r="T201" s="623">
        <v>0</v>
      </c>
      <c r="U201" s="627">
        <v>12515303</v>
      </c>
      <c r="V201" s="628">
        <v>16442.41</v>
      </c>
      <c r="W201" s="563">
        <v>229341</v>
      </c>
      <c r="X201" s="564">
        <v>301.3</v>
      </c>
      <c r="Y201" s="565">
        <v>16141.11</v>
      </c>
      <c r="Z201" s="564">
        <v>0</v>
      </c>
      <c r="AA201" s="566">
        <v>0</v>
      </c>
      <c r="AB201" s="567">
        <v>12515303</v>
      </c>
      <c r="AC201" s="538">
        <v>16442.41</v>
      </c>
      <c r="AD201" s="629">
        <v>1.73828</v>
      </c>
      <c r="AE201" s="569">
        <v>0</v>
      </c>
      <c r="AF201" s="568">
        <v>1.73828</v>
      </c>
      <c r="AG201" s="570">
        <v>1.7209000000000001</v>
      </c>
      <c r="AH201" s="571">
        <v>1.7209000000000001</v>
      </c>
      <c r="AI201" s="630">
        <v>0</v>
      </c>
      <c r="AJ201" s="631">
        <v>0</v>
      </c>
      <c r="AK201" s="631">
        <v>0</v>
      </c>
      <c r="AL201" s="574">
        <v>0</v>
      </c>
      <c r="AM201" s="601">
        <v>0</v>
      </c>
      <c r="AN201" s="602">
        <v>0</v>
      </c>
      <c r="AO201" s="603">
        <v>0</v>
      </c>
      <c r="AP201" s="578">
        <v>0</v>
      </c>
      <c r="AQ201" s="578" t="s">
        <v>1377</v>
      </c>
      <c r="AR201" s="579">
        <v>0</v>
      </c>
      <c r="AS201" s="305">
        <v>0</v>
      </c>
      <c r="AT201" s="557">
        <v>0</v>
      </c>
      <c r="AU201" s="557">
        <v>0</v>
      </c>
      <c r="AV201" s="580">
        <v>12515303</v>
      </c>
      <c r="AW201" s="581">
        <v>73.09</v>
      </c>
      <c r="AX201" s="580">
        <v>601458</v>
      </c>
      <c r="AY201" s="580">
        <v>11913845</v>
      </c>
      <c r="AZ201" s="229" t="s">
        <v>1231</v>
      </c>
      <c r="BA201" s="573">
        <v>1.7209000000000001</v>
      </c>
      <c r="BB201" s="305">
        <v>0</v>
      </c>
      <c r="BC201" s="582">
        <v>0</v>
      </c>
      <c r="BD201" s="583">
        <v>1.73828</v>
      </c>
      <c r="BE201" s="584">
        <v>3.4799999999999998E-2</v>
      </c>
      <c r="BF201" s="585">
        <v>0</v>
      </c>
      <c r="BG201" s="584">
        <v>0</v>
      </c>
      <c r="BH201" s="604">
        <v>0</v>
      </c>
      <c r="BI201" s="605"/>
      <c r="BK201" s="547"/>
    </row>
    <row r="202" spans="1:63" s="2" customFormat="1" x14ac:dyDescent="0.2">
      <c r="A202" s="22" t="s">
        <v>386</v>
      </c>
      <c r="B202" s="37" t="s">
        <v>387</v>
      </c>
      <c r="C202" s="38" t="s">
        <v>386</v>
      </c>
      <c r="D202" s="24" t="s">
        <v>387</v>
      </c>
      <c r="E202" s="39" t="s">
        <v>388</v>
      </c>
      <c r="F202" s="40" t="s">
        <v>389</v>
      </c>
      <c r="G202" s="41">
        <v>24</v>
      </c>
      <c r="H202" s="525"/>
      <c r="I202" s="555">
        <v>5592464</v>
      </c>
      <c r="J202" s="555">
        <v>977508</v>
      </c>
      <c r="K202" s="555">
        <v>0</v>
      </c>
      <c r="L202" s="555">
        <v>0</v>
      </c>
      <c r="M202" s="595">
        <v>0</v>
      </c>
      <c r="N202" s="181">
        <v>5592464</v>
      </c>
      <c r="O202" s="556">
        <v>977508</v>
      </c>
      <c r="P202" s="556">
        <v>4614956</v>
      </c>
      <c r="Q202" s="596">
        <v>311.89</v>
      </c>
      <c r="R202" s="597">
        <v>7.8999999999999995</v>
      </c>
      <c r="S202" s="556">
        <v>65009</v>
      </c>
      <c r="T202" s="181">
        <v>0</v>
      </c>
      <c r="U202" s="598">
        <v>4614956</v>
      </c>
      <c r="V202" s="599">
        <v>14796.74</v>
      </c>
      <c r="W202" s="563">
        <v>15610</v>
      </c>
      <c r="X202" s="564">
        <v>50.05</v>
      </c>
      <c r="Y202" s="565">
        <v>14746.69</v>
      </c>
      <c r="Z202" s="564">
        <v>0</v>
      </c>
      <c r="AA202" s="566">
        <v>0</v>
      </c>
      <c r="AB202" s="567">
        <v>4614956</v>
      </c>
      <c r="AC202" s="538">
        <v>14796.74</v>
      </c>
      <c r="AD202" s="600">
        <v>1.5643</v>
      </c>
      <c r="AE202" s="569">
        <v>0</v>
      </c>
      <c r="AF202" s="568">
        <v>1.5643</v>
      </c>
      <c r="AG202" s="570">
        <v>1.5487</v>
      </c>
      <c r="AH202" s="571">
        <v>1.5487</v>
      </c>
      <c r="AI202" s="572">
        <v>1</v>
      </c>
      <c r="AJ202" s="573">
        <v>1.5487</v>
      </c>
      <c r="AK202" s="573">
        <v>1.5487</v>
      </c>
      <c r="AL202" s="574">
        <v>1.0573000000000001</v>
      </c>
      <c r="AM202" s="601">
        <v>1.4648000000000001</v>
      </c>
      <c r="AN202" s="602">
        <v>1.4648000000000001</v>
      </c>
      <c r="AO202" s="603">
        <v>1.4518</v>
      </c>
      <c r="AP202" s="578">
        <v>0</v>
      </c>
      <c r="AQ202" s="578">
        <v>0</v>
      </c>
      <c r="AR202" s="579">
        <v>0</v>
      </c>
      <c r="AS202" s="305">
        <v>0</v>
      </c>
      <c r="AT202" s="557">
        <v>1</v>
      </c>
      <c r="AU202" s="557">
        <v>1</v>
      </c>
      <c r="AV202" s="580">
        <v>4614956</v>
      </c>
      <c r="AW202" s="581">
        <v>7.8999999999999995</v>
      </c>
      <c r="AX202" s="580">
        <v>65009</v>
      </c>
      <c r="AY202" s="580">
        <v>4549947</v>
      </c>
      <c r="AZ202" s="229" t="s">
        <v>1231</v>
      </c>
      <c r="BA202" s="573">
        <v>1.5487</v>
      </c>
      <c r="BB202" s="305">
        <v>0</v>
      </c>
      <c r="BC202" s="582">
        <v>0</v>
      </c>
      <c r="BD202" s="583">
        <v>1.5643</v>
      </c>
      <c r="BE202" s="584">
        <v>3.1300000000000001E-2</v>
      </c>
      <c r="BF202" s="585">
        <v>3.1300000000000001E-2</v>
      </c>
      <c r="BG202" s="584">
        <v>3.1300000000000001E-2</v>
      </c>
      <c r="BH202" s="604">
        <v>0</v>
      </c>
      <c r="BI202" s="605"/>
      <c r="BK202" s="547"/>
    </row>
    <row r="203" spans="1:63" s="2" customFormat="1" x14ac:dyDescent="0.2">
      <c r="A203" s="22" t="s">
        <v>390</v>
      </c>
      <c r="B203" s="37" t="s">
        <v>389</v>
      </c>
      <c r="C203" s="38" t="s">
        <v>390</v>
      </c>
      <c r="D203" s="24" t="s">
        <v>389</v>
      </c>
      <c r="E203" s="39" t="s">
        <v>391</v>
      </c>
      <c r="F203" s="40" t="s">
        <v>389</v>
      </c>
      <c r="G203" s="41">
        <v>24</v>
      </c>
      <c r="H203" s="525"/>
      <c r="I203" s="555">
        <v>5485297</v>
      </c>
      <c r="J203" s="555">
        <v>822863</v>
      </c>
      <c r="K203" s="555">
        <v>0</v>
      </c>
      <c r="L203" s="555">
        <v>0</v>
      </c>
      <c r="M203" s="595">
        <v>0</v>
      </c>
      <c r="N203" s="181">
        <v>5485297</v>
      </c>
      <c r="O203" s="556">
        <v>822863</v>
      </c>
      <c r="P203" s="556">
        <v>4662434</v>
      </c>
      <c r="Q203" s="596">
        <v>298.81</v>
      </c>
      <c r="R203" s="597">
        <v>13.01</v>
      </c>
      <c r="S203" s="556">
        <v>107059</v>
      </c>
      <c r="T203" s="181">
        <v>0</v>
      </c>
      <c r="U203" s="598">
        <v>4662434</v>
      </c>
      <c r="V203" s="599">
        <v>15603.34</v>
      </c>
      <c r="W203" s="563">
        <v>5334</v>
      </c>
      <c r="X203" s="564">
        <v>17.850000000000001</v>
      </c>
      <c r="Y203" s="565">
        <v>15585.49</v>
      </c>
      <c r="Z203" s="564">
        <v>0</v>
      </c>
      <c r="AA203" s="566">
        <v>0</v>
      </c>
      <c r="AB203" s="567">
        <v>4662434</v>
      </c>
      <c r="AC203" s="538">
        <v>15603.34</v>
      </c>
      <c r="AD203" s="600">
        <v>1.64958</v>
      </c>
      <c r="AE203" s="569">
        <v>0</v>
      </c>
      <c r="AF203" s="568">
        <v>1.64958</v>
      </c>
      <c r="AG203" s="570">
        <v>1.6331</v>
      </c>
      <c r="AH203" s="571">
        <v>1.6331</v>
      </c>
      <c r="AI203" s="572">
        <v>1</v>
      </c>
      <c r="AJ203" s="573">
        <v>1.6331</v>
      </c>
      <c r="AK203" s="573">
        <v>1.6331</v>
      </c>
      <c r="AL203" s="574">
        <v>1.0232999999999999</v>
      </c>
      <c r="AM203" s="601">
        <v>1.5959000000000001</v>
      </c>
      <c r="AN203" s="602">
        <v>1.5959000000000001</v>
      </c>
      <c r="AO203" s="603">
        <v>1.5</v>
      </c>
      <c r="AP203" s="578">
        <v>0</v>
      </c>
      <c r="AQ203" s="578">
        <v>0</v>
      </c>
      <c r="AR203" s="579">
        <v>0</v>
      </c>
      <c r="AS203" s="305">
        <v>0</v>
      </c>
      <c r="AT203" s="557">
        <v>1</v>
      </c>
      <c r="AU203" s="557">
        <v>1</v>
      </c>
      <c r="AV203" s="580">
        <v>4662434</v>
      </c>
      <c r="AW203" s="581">
        <v>13.01</v>
      </c>
      <c r="AX203" s="580">
        <v>107059</v>
      </c>
      <c r="AY203" s="580">
        <v>4555375</v>
      </c>
      <c r="AZ203" s="229" t="s">
        <v>1231</v>
      </c>
      <c r="BA203" s="573">
        <v>1.6331</v>
      </c>
      <c r="BB203" s="305">
        <v>0</v>
      </c>
      <c r="BC203" s="582">
        <v>0</v>
      </c>
      <c r="BD203" s="583">
        <v>1.64958</v>
      </c>
      <c r="BE203" s="584">
        <v>3.3000000000000002E-2</v>
      </c>
      <c r="BF203" s="585">
        <v>3.3000000000000002E-2</v>
      </c>
      <c r="BG203" s="584">
        <v>3.3000000000000002E-2</v>
      </c>
      <c r="BH203" s="604">
        <v>0</v>
      </c>
      <c r="BI203" s="605"/>
      <c r="BK203" s="547"/>
    </row>
    <row r="204" spans="1:63" s="2" customFormat="1" x14ac:dyDescent="0.2">
      <c r="A204" s="22" t="s">
        <v>392</v>
      </c>
      <c r="B204" s="37" t="s">
        <v>393</v>
      </c>
      <c r="C204" s="38" t="s">
        <v>392</v>
      </c>
      <c r="D204" s="24" t="s">
        <v>393</v>
      </c>
      <c r="E204" s="39" t="s">
        <v>394</v>
      </c>
      <c r="F204" s="40" t="s">
        <v>389</v>
      </c>
      <c r="G204" s="41">
        <v>24</v>
      </c>
      <c r="H204" s="525"/>
      <c r="I204" s="555">
        <v>1166367</v>
      </c>
      <c r="J204" s="555">
        <v>272111</v>
      </c>
      <c r="K204" s="555">
        <v>0</v>
      </c>
      <c r="L204" s="555">
        <v>0</v>
      </c>
      <c r="M204" s="595">
        <v>0</v>
      </c>
      <c r="N204" s="181">
        <v>1166367</v>
      </c>
      <c r="O204" s="556">
        <v>272111</v>
      </c>
      <c r="P204" s="556">
        <v>894256</v>
      </c>
      <c r="Q204" s="596">
        <v>57.51</v>
      </c>
      <c r="R204" s="597">
        <v>1.18</v>
      </c>
      <c r="S204" s="556">
        <v>9710</v>
      </c>
      <c r="T204" s="181">
        <v>0</v>
      </c>
      <c r="U204" s="598">
        <v>894256</v>
      </c>
      <c r="V204" s="599">
        <v>15549.57</v>
      </c>
      <c r="W204" s="563">
        <v>30384</v>
      </c>
      <c r="X204" s="564">
        <v>528.33000000000004</v>
      </c>
      <c r="Y204" s="565">
        <v>15021.24</v>
      </c>
      <c r="Z204" s="564">
        <v>0</v>
      </c>
      <c r="AA204" s="566">
        <v>0</v>
      </c>
      <c r="AB204" s="567">
        <v>894256</v>
      </c>
      <c r="AC204" s="538">
        <v>15549.57</v>
      </c>
      <c r="AD204" s="600">
        <v>1.6438900000000001</v>
      </c>
      <c r="AE204" s="569">
        <v>0</v>
      </c>
      <c r="AF204" s="568">
        <v>1.6438900000000001</v>
      </c>
      <c r="AG204" s="570">
        <v>1.6274999999999999</v>
      </c>
      <c r="AH204" s="571">
        <v>1.6274999999999999</v>
      </c>
      <c r="AI204" s="572">
        <v>1</v>
      </c>
      <c r="AJ204" s="573">
        <v>1.6274999999999999</v>
      </c>
      <c r="AK204" s="573">
        <v>1.6274999999999999</v>
      </c>
      <c r="AL204" s="574">
        <v>0.97170000000000001</v>
      </c>
      <c r="AM204" s="601">
        <v>1.6749000000000001</v>
      </c>
      <c r="AN204" s="602">
        <v>1.6749000000000001</v>
      </c>
      <c r="AO204" s="603">
        <v>1.5797000000000001</v>
      </c>
      <c r="AP204" s="578">
        <v>0</v>
      </c>
      <c r="AQ204" s="578">
        <v>0</v>
      </c>
      <c r="AR204" s="579">
        <v>0</v>
      </c>
      <c r="AS204" s="305">
        <v>0</v>
      </c>
      <c r="AT204" s="557">
        <v>1</v>
      </c>
      <c r="AU204" s="557">
        <v>1</v>
      </c>
      <c r="AV204" s="580">
        <v>894256</v>
      </c>
      <c r="AW204" s="581">
        <v>1.18</v>
      </c>
      <c r="AX204" s="580">
        <v>9710</v>
      </c>
      <c r="AY204" s="580">
        <v>884546</v>
      </c>
      <c r="AZ204" s="229" t="s">
        <v>1231</v>
      </c>
      <c r="BA204" s="573">
        <v>1.6274999999999999</v>
      </c>
      <c r="BB204" s="305">
        <v>0</v>
      </c>
      <c r="BC204" s="582">
        <v>0</v>
      </c>
      <c r="BD204" s="583">
        <v>1.6438900000000001</v>
      </c>
      <c r="BE204" s="584">
        <v>3.2899999999999999E-2</v>
      </c>
      <c r="BF204" s="585">
        <v>3.2899999999999999E-2</v>
      </c>
      <c r="BG204" s="584">
        <v>3.2899999999999999E-2</v>
      </c>
      <c r="BH204" s="604">
        <v>0</v>
      </c>
      <c r="BI204" s="605"/>
      <c r="BK204" s="547"/>
    </row>
    <row r="205" spans="1:63" s="2" customFormat="1" x14ac:dyDescent="0.2">
      <c r="A205" s="22" t="s">
        <v>395</v>
      </c>
      <c r="B205" s="37" t="s">
        <v>396</v>
      </c>
      <c r="C205" s="38" t="s">
        <v>395</v>
      </c>
      <c r="D205" s="24" t="s">
        <v>396</v>
      </c>
      <c r="E205" s="39" t="s">
        <v>397</v>
      </c>
      <c r="F205" s="40" t="s">
        <v>389</v>
      </c>
      <c r="G205" s="41">
        <v>24</v>
      </c>
      <c r="H205" s="525"/>
      <c r="I205" s="555">
        <v>1645288</v>
      </c>
      <c r="J205" s="555">
        <v>286907</v>
      </c>
      <c r="K205" s="555">
        <v>0</v>
      </c>
      <c r="L205" s="555">
        <v>0</v>
      </c>
      <c r="M205" s="595">
        <v>0</v>
      </c>
      <c r="N205" s="181">
        <v>1645288</v>
      </c>
      <c r="O205" s="556">
        <v>286907</v>
      </c>
      <c r="P205" s="556">
        <v>1358381</v>
      </c>
      <c r="Q205" s="596">
        <v>93.49</v>
      </c>
      <c r="R205" s="597">
        <v>2.85</v>
      </c>
      <c r="S205" s="556">
        <v>23453</v>
      </c>
      <c r="T205" s="181">
        <v>0</v>
      </c>
      <c r="U205" s="598">
        <v>1358381</v>
      </c>
      <c r="V205" s="599">
        <v>14529.69</v>
      </c>
      <c r="W205" s="563">
        <v>0</v>
      </c>
      <c r="X205" s="564">
        <v>0</v>
      </c>
      <c r="Y205" s="565">
        <v>14529.69</v>
      </c>
      <c r="Z205" s="564">
        <v>0</v>
      </c>
      <c r="AA205" s="566">
        <v>0</v>
      </c>
      <c r="AB205" s="567">
        <v>1358381</v>
      </c>
      <c r="AC205" s="538">
        <v>14529.69</v>
      </c>
      <c r="AD205" s="600">
        <v>1.53607</v>
      </c>
      <c r="AE205" s="569">
        <v>0</v>
      </c>
      <c r="AF205" s="568">
        <v>1.53607</v>
      </c>
      <c r="AG205" s="570">
        <v>1.5206999999999999</v>
      </c>
      <c r="AH205" s="571">
        <v>1.5206999999999999</v>
      </c>
      <c r="AI205" s="572">
        <v>1</v>
      </c>
      <c r="AJ205" s="573">
        <v>1.5206999999999999</v>
      </c>
      <c r="AK205" s="573">
        <v>1.5206999999999999</v>
      </c>
      <c r="AL205" s="574">
        <v>0.98180000000000012</v>
      </c>
      <c r="AM205" s="601">
        <v>1.5488999999999999</v>
      </c>
      <c r="AN205" s="602">
        <v>1.5488999999999999</v>
      </c>
      <c r="AO205" s="603">
        <v>1.5634999999999999</v>
      </c>
      <c r="AP205" s="578">
        <v>0</v>
      </c>
      <c r="AQ205" s="578">
        <v>0</v>
      </c>
      <c r="AR205" s="579">
        <v>0</v>
      </c>
      <c r="AS205" s="305">
        <v>0</v>
      </c>
      <c r="AT205" s="557">
        <v>1</v>
      </c>
      <c r="AU205" s="557">
        <v>1</v>
      </c>
      <c r="AV205" s="580">
        <v>1358381</v>
      </c>
      <c r="AW205" s="581">
        <v>2.85</v>
      </c>
      <c r="AX205" s="580">
        <v>23453</v>
      </c>
      <c r="AY205" s="580">
        <v>1334928</v>
      </c>
      <c r="AZ205" s="229" t="s">
        <v>1231</v>
      </c>
      <c r="BA205" s="573">
        <v>1.5206999999999999</v>
      </c>
      <c r="BB205" s="305">
        <v>0</v>
      </c>
      <c r="BC205" s="582">
        <v>0</v>
      </c>
      <c r="BD205" s="583">
        <v>1.53607</v>
      </c>
      <c r="BE205" s="584">
        <v>3.0700000000000002E-2</v>
      </c>
      <c r="BF205" s="585">
        <v>3.0700000000000002E-2</v>
      </c>
      <c r="BG205" s="584">
        <v>3.0700000000000002E-2</v>
      </c>
      <c r="BH205" s="604">
        <v>0</v>
      </c>
      <c r="BI205" s="605"/>
      <c r="BK205" s="547"/>
    </row>
    <row r="206" spans="1:63" s="2" customFormat="1" x14ac:dyDescent="0.2">
      <c r="A206" s="22" t="s">
        <v>398</v>
      </c>
      <c r="B206" s="37" t="s">
        <v>399</v>
      </c>
      <c r="C206" s="38" t="s">
        <v>398</v>
      </c>
      <c r="D206" s="24" t="s">
        <v>400</v>
      </c>
      <c r="E206" s="39" t="s">
        <v>401</v>
      </c>
      <c r="F206" s="40" t="s">
        <v>389</v>
      </c>
      <c r="G206" s="41">
        <v>24</v>
      </c>
      <c r="H206" s="525"/>
      <c r="I206" s="555">
        <v>3424805</v>
      </c>
      <c r="J206" s="555">
        <v>469286</v>
      </c>
      <c r="K206" s="555">
        <v>0</v>
      </c>
      <c r="L206" s="555">
        <v>0</v>
      </c>
      <c r="M206" s="595">
        <v>0</v>
      </c>
      <c r="N206" s="181">
        <v>3424805</v>
      </c>
      <c r="O206" s="556">
        <v>469286</v>
      </c>
      <c r="P206" s="556">
        <v>2955519</v>
      </c>
      <c r="Q206" s="596">
        <v>201.98</v>
      </c>
      <c r="R206" s="597">
        <v>6.09</v>
      </c>
      <c r="S206" s="556">
        <v>50115</v>
      </c>
      <c r="T206" s="181">
        <v>0</v>
      </c>
      <c r="U206" s="598">
        <v>2955519</v>
      </c>
      <c r="V206" s="599">
        <v>14632.73</v>
      </c>
      <c r="W206" s="563">
        <v>122448</v>
      </c>
      <c r="X206" s="564">
        <v>606.24</v>
      </c>
      <c r="Y206" s="565">
        <v>14026.49</v>
      </c>
      <c r="Z206" s="564">
        <v>0</v>
      </c>
      <c r="AA206" s="566">
        <v>0</v>
      </c>
      <c r="AB206" s="567">
        <v>2955519</v>
      </c>
      <c r="AC206" s="538">
        <v>14632.73</v>
      </c>
      <c r="AD206" s="600">
        <v>1.5469599999999999</v>
      </c>
      <c r="AE206" s="569">
        <v>0</v>
      </c>
      <c r="AF206" s="568">
        <v>1.5469599999999999</v>
      </c>
      <c r="AG206" s="570">
        <v>1.5315000000000001</v>
      </c>
      <c r="AH206" s="571">
        <v>1.5315000000000001</v>
      </c>
      <c r="AI206" s="572">
        <v>1</v>
      </c>
      <c r="AJ206" s="573">
        <v>1.5315000000000001</v>
      </c>
      <c r="AK206" s="573">
        <v>1.5315000000000001</v>
      </c>
      <c r="AL206" s="574">
        <v>1.0103</v>
      </c>
      <c r="AM206" s="601">
        <v>1.5159</v>
      </c>
      <c r="AN206" s="602">
        <v>1.5159</v>
      </c>
      <c r="AO206" s="603">
        <v>1.5194000000000001</v>
      </c>
      <c r="AP206" s="578">
        <v>0</v>
      </c>
      <c r="AQ206" s="578">
        <v>0</v>
      </c>
      <c r="AR206" s="579">
        <v>0</v>
      </c>
      <c r="AS206" s="305">
        <v>0</v>
      </c>
      <c r="AT206" s="557">
        <v>1</v>
      </c>
      <c r="AU206" s="557">
        <v>1</v>
      </c>
      <c r="AV206" s="580">
        <v>2955519</v>
      </c>
      <c r="AW206" s="581">
        <v>6.09</v>
      </c>
      <c r="AX206" s="580">
        <v>50115</v>
      </c>
      <c r="AY206" s="580">
        <v>2905404</v>
      </c>
      <c r="AZ206" s="229" t="s">
        <v>1231</v>
      </c>
      <c r="BA206" s="573">
        <v>1.5315000000000001</v>
      </c>
      <c r="BB206" s="305">
        <v>0</v>
      </c>
      <c r="BC206" s="582">
        <v>0</v>
      </c>
      <c r="BD206" s="583">
        <v>1.5469599999999999</v>
      </c>
      <c r="BE206" s="584">
        <v>3.09E-2</v>
      </c>
      <c r="BF206" s="585">
        <v>3.09E-2</v>
      </c>
      <c r="BG206" s="584">
        <v>3.09E-2</v>
      </c>
      <c r="BH206" s="604">
        <v>0</v>
      </c>
      <c r="BI206" s="605"/>
      <c r="BK206" s="547"/>
    </row>
    <row r="207" spans="1:63" s="2" customFormat="1" x14ac:dyDescent="0.2">
      <c r="A207" s="22" t="s">
        <v>402</v>
      </c>
      <c r="B207" s="37" t="s">
        <v>403</v>
      </c>
      <c r="C207" s="38" t="s">
        <v>402</v>
      </c>
      <c r="D207" s="24" t="s">
        <v>403</v>
      </c>
      <c r="E207" s="39" t="s">
        <v>404</v>
      </c>
      <c r="F207" s="40" t="s">
        <v>405</v>
      </c>
      <c r="G207" s="41">
        <v>25</v>
      </c>
      <c r="H207" s="525"/>
      <c r="I207" s="555">
        <v>624140</v>
      </c>
      <c r="J207" s="555">
        <v>107692</v>
      </c>
      <c r="K207" s="555">
        <v>0</v>
      </c>
      <c r="L207" s="555">
        <v>0</v>
      </c>
      <c r="M207" s="595">
        <v>0</v>
      </c>
      <c r="N207" s="181">
        <v>624140</v>
      </c>
      <c r="O207" s="556">
        <v>107692</v>
      </c>
      <c r="P207" s="556">
        <v>516448</v>
      </c>
      <c r="Q207" s="596">
        <v>30.42</v>
      </c>
      <c r="R207" s="597">
        <v>0</v>
      </c>
      <c r="S207" s="556">
        <v>0</v>
      </c>
      <c r="T207" s="181">
        <v>0</v>
      </c>
      <c r="U207" s="598">
        <v>516448</v>
      </c>
      <c r="V207" s="599">
        <v>16977.25</v>
      </c>
      <c r="W207" s="563">
        <v>34043</v>
      </c>
      <c r="X207" s="564">
        <v>1119.0999999999999</v>
      </c>
      <c r="Y207" s="565">
        <v>15858.15</v>
      </c>
      <c r="Z207" s="564">
        <v>0</v>
      </c>
      <c r="AA207" s="566">
        <v>0</v>
      </c>
      <c r="AB207" s="567">
        <v>516448</v>
      </c>
      <c r="AC207" s="538">
        <v>16977.25</v>
      </c>
      <c r="AD207" s="600">
        <v>1.7948299999999999</v>
      </c>
      <c r="AE207" s="569">
        <v>0</v>
      </c>
      <c r="AF207" s="568">
        <v>1.7948299999999999</v>
      </c>
      <c r="AG207" s="570">
        <v>1.7768999999999999</v>
      </c>
      <c r="AH207" s="571">
        <v>1.7768999999999999</v>
      </c>
      <c r="AI207" s="572">
        <v>0.50829999999999997</v>
      </c>
      <c r="AJ207" s="573">
        <v>0.9032</v>
      </c>
      <c r="AK207" s="573">
        <v>1.6644999999999999</v>
      </c>
      <c r="AL207" s="574">
        <v>1.0112999999999999</v>
      </c>
      <c r="AM207" s="601">
        <v>0.8931</v>
      </c>
      <c r="AN207" s="602">
        <v>1.6459000000000001</v>
      </c>
      <c r="AO207" s="603">
        <v>1.5178</v>
      </c>
      <c r="AP207" s="578">
        <v>0</v>
      </c>
      <c r="AQ207" s="578">
        <v>0</v>
      </c>
      <c r="AR207" s="579">
        <v>0</v>
      </c>
      <c r="AS207" s="305">
        <v>0</v>
      </c>
      <c r="AT207" s="557">
        <v>1</v>
      </c>
      <c r="AU207" s="557">
        <v>1</v>
      </c>
      <c r="AV207" s="580">
        <v>516448</v>
      </c>
      <c r="AW207" s="581">
        <v>0</v>
      </c>
      <c r="AX207" s="580">
        <v>0</v>
      </c>
      <c r="AY207" s="580">
        <v>516448</v>
      </c>
      <c r="AZ207" s="229" t="s">
        <v>1231</v>
      </c>
      <c r="BA207" s="573">
        <v>1.7768999999999999</v>
      </c>
      <c r="BB207" s="305">
        <v>0</v>
      </c>
      <c r="BC207" s="582">
        <v>0</v>
      </c>
      <c r="BD207" s="583">
        <v>1.7948299999999999</v>
      </c>
      <c r="BE207" s="584">
        <v>3.5900000000000001E-2</v>
      </c>
      <c r="BF207" s="585">
        <v>1.8200000000000001E-2</v>
      </c>
      <c r="BG207" s="584">
        <v>3.3600000000000005E-2</v>
      </c>
      <c r="BH207" s="604">
        <v>0</v>
      </c>
      <c r="BI207" s="605"/>
      <c r="BK207" s="547"/>
    </row>
    <row r="208" spans="1:63" s="2" customFormat="1" x14ac:dyDescent="0.2">
      <c r="A208" s="22" t="s">
        <v>406</v>
      </c>
      <c r="B208" s="37" t="s">
        <v>407</v>
      </c>
      <c r="C208" s="38" t="s">
        <v>406</v>
      </c>
      <c r="D208" s="24" t="s">
        <v>407</v>
      </c>
      <c r="E208" s="39" t="s">
        <v>408</v>
      </c>
      <c r="F208" s="40" t="s">
        <v>405</v>
      </c>
      <c r="G208" s="41">
        <v>25</v>
      </c>
      <c r="H208" s="525"/>
      <c r="I208" s="555">
        <v>5881345</v>
      </c>
      <c r="J208" s="555">
        <v>1294559</v>
      </c>
      <c r="K208" s="555">
        <v>0</v>
      </c>
      <c r="L208" s="555">
        <v>0</v>
      </c>
      <c r="M208" s="595">
        <v>0</v>
      </c>
      <c r="N208" s="181">
        <v>5881345</v>
      </c>
      <c r="O208" s="556">
        <v>1294559</v>
      </c>
      <c r="P208" s="556">
        <v>4586786</v>
      </c>
      <c r="Q208" s="596">
        <v>342.92</v>
      </c>
      <c r="R208" s="597">
        <v>0</v>
      </c>
      <c r="S208" s="556">
        <v>0</v>
      </c>
      <c r="T208" s="181">
        <v>0</v>
      </c>
      <c r="U208" s="598">
        <v>4586786</v>
      </c>
      <c r="V208" s="599">
        <v>13375.67</v>
      </c>
      <c r="W208" s="563">
        <v>6540</v>
      </c>
      <c r="X208" s="564">
        <v>19.07</v>
      </c>
      <c r="Y208" s="565">
        <v>13356.6</v>
      </c>
      <c r="Z208" s="564">
        <v>0</v>
      </c>
      <c r="AA208" s="566">
        <v>0</v>
      </c>
      <c r="AB208" s="567">
        <v>4586786</v>
      </c>
      <c r="AC208" s="538">
        <v>13375.67</v>
      </c>
      <c r="AD208" s="600">
        <v>1.4140699999999999</v>
      </c>
      <c r="AE208" s="569">
        <v>0</v>
      </c>
      <c r="AF208" s="568">
        <v>1.4140699999999999</v>
      </c>
      <c r="AG208" s="570">
        <v>1.3998999999999999</v>
      </c>
      <c r="AH208" s="571">
        <v>1.3998999999999999</v>
      </c>
      <c r="AI208" s="572">
        <v>0.59619999999999995</v>
      </c>
      <c r="AJ208" s="573">
        <v>0.83460000000000001</v>
      </c>
      <c r="AK208" s="573">
        <v>1.4598</v>
      </c>
      <c r="AL208" s="574">
        <v>1.0292000000000001</v>
      </c>
      <c r="AM208" s="601">
        <v>0.81089999999999995</v>
      </c>
      <c r="AN208" s="602">
        <v>1.4184000000000001</v>
      </c>
      <c r="AO208" s="603">
        <v>1.4914000000000001</v>
      </c>
      <c r="AP208" s="578">
        <v>0</v>
      </c>
      <c r="AQ208" s="578">
        <v>0</v>
      </c>
      <c r="AR208" s="579">
        <v>0</v>
      </c>
      <c r="AS208" s="305">
        <v>0</v>
      </c>
      <c r="AT208" s="557">
        <v>1</v>
      </c>
      <c r="AU208" s="557">
        <v>1</v>
      </c>
      <c r="AV208" s="580">
        <v>4586786</v>
      </c>
      <c r="AW208" s="581">
        <v>0</v>
      </c>
      <c r="AX208" s="580">
        <v>0</v>
      </c>
      <c r="AY208" s="580">
        <v>4586786</v>
      </c>
      <c r="AZ208" s="229" t="s">
        <v>1231</v>
      </c>
      <c r="BA208" s="573">
        <v>1.3998999999999999</v>
      </c>
      <c r="BB208" s="305">
        <v>0</v>
      </c>
      <c r="BC208" s="582">
        <v>0</v>
      </c>
      <c r="BD208" s="583">
        <v>1.4140699999999999</v>
      </c>
      <c r="BE208" s="584">
        <v>2.8299999999999999E-2</v>
      </c>
      <c r="BF208" s="585">
        <v>1.6899999999999998E-2</v>
      </c>
      <c r="BG208" s="584">
        <v>2.9499999999999998E-2</v>
      </c>
      <c r="BH208" s="604">
        <v>0</v>
      </c>
      <c r="BI208" s="605"/>
      <c r="BK208" s="547"/>
    </row>
    <row r="209" spans="1:63" s="2" customFormat="1" x14ac:dyDescent="0.2">
      <c r="A209" s="22" t="s">
        <v>409</v>
      </c>
      <c r="B209" s="37" t="s">
        <v>410</v>
      </c>
      <c r="C209" s="38" t="s">
        <v>409</v>
      </c>
      <c r="D209" s="24" t="s">
        <v>410</v>
      </c>
      <c r="E209" s="39" t="s">
        <v>411</v>
      </c>
      <c r="F209" s="40" t="s">
        <v>405</v>
      </c>
      <c r="G209" s="41">
        <v>25</v>
      </c>
      <c r="H209" s="525"/>
      <c r="I209" s="555">
        <v>2840308</v>
      </c>
      <c r="J209" s="555">
        <v>891395</v>
      </c>
      <c r="K209" s="555">
        <v>0</v>
      </c>
      <c r="L209" s="555">
        <v>0</v>
      </c>
      <c r="M209" s="595">
        <v>0</v>
      </c>
      <c r="N209" s="181">
        <v>2840308</v>
      </c>
      <c r="O209" s="556">
        <v>891395</v>
      </c>
      <c r="P209" s="556">
        <v>1948913</v>
      </c>
      <c r="Q209" s="596">
        <v>116.31</v>
      </c>
      <c r="R209" s="597">
        <v>0</v>
      </c>
      <c r="S209" s="556">
        <v>0</v>
      </c>
      <c r="T209" s="181">
        <v>0</v>
      </c>
      <c r="U209" s="598">
        <v>1948913</v>
      </c>
      <c r="V209" s="599">
        <v>16756.189999999999</v>
      </c>
      <c r="W209" s="563">
        <v>11374</v>
      </c>
      <c r="X209" s="564">
        <v>97.79</v>
      </c>
      <c r="Y209" s="565">
        <v>16658.399999999998</v>
      </c>
      <c r="Z209" s="564">
        <v>0</v>
      </c>
      <c r="AA209" s="566">
        <v>0</v>
      </c>
      <c r="AB209" s="567">
        <v>1948913</v>
      </c>
      <c r="AC209" s="538">
        <v>16756.189999999999</v>
      </c>
      <c r="AD209" s="600">
        <v>1.77145</v>
      </c>
      <c r="AE209" s="569">
        <v>0</v>
      </c>
      <c r="AF209" s="568">
        <v>1.77145</v>
      </c>
      <c r="AG209" s="570">
        <v>1.7537</v>
      </c>
      <c r="AH209" s="571">
        <v>1.7537</v>
      </c>
      <c r="AI209" s="572">
        <v>0.46139999999999998</v>
      </c>
      <c r="AJ209" s="573">
        <v>0.80920000000000003</v>
      </c>
      <c r="AK209" s="573">
        <v>1.6431</v>
      </c>
      <c r="AL209" s="574">
        <v>1.0342</v>
      </c>
      <c r="AM209" s="601">
        <v>0.78239999999999998</v>
      </c>
      <c r="AN209" s="602">
        <v>1.5887</v>
      </c>
      <c r="AO209" s="603">
        <v>1.4842</v>
      </c>
      <c r="AP209" s="578">
        <v>0</v>
      </c>
      <c r="AQ209" s="578">
        <v>0</v>
      </c>
      <c r="AR209" s="579">
        <v>0</v>
      </c>
      <c r="AS209" s="305">
        <v>0</v>
      </c>
      <c r="AT209" s="557">
        <v>1</v>
      </c>
      <c r="AU209" s="557">
        <v>1</v>
      </c>
      <c r="AV209" s="580">
        <v>1948913</v>
      </c>
      <c r="AW209" s="581">
        <v>0</v>
      </c>
      <c r="AX209" s="580">
        <v>0</v>
      </c>
      <c r="AY209" s="580">
        <v>1948913</v>
      </c>
      <c r="AZ209" s="229" t="s">
        <v>1231</v>
      </c>
      <c r="BA209" s="573">
        <v>1.7537</v>
      </c>
      <c r="BB209" s="305">
        <v>0</v>
      </c>
      <c r="BC209" s="582">
        <v>0</v>
      </c>
      <c r="BD209" s="583">
        <v>1.77145</v>
      </c>
      <c r="BE209" s="584">
        <v>3.5400000000000001E-2</v>
      </c>
      <c r="BF209" s="585">
        <v>1.6299999999999999E-2</v>
      </c>
      <c r="BG209" s="584">
        <v>3.3199999999999993E-2</v>
      </c>
      <c r="BH209" s="604">
        <v>0</v>
      </c>
      <c r="BI209" s="605"/>
      <c r="BK209" s="547"/>
    </row>
    <row r="210" spans="1:63" s="2" customFormat="1" x14ac:dyDescent="0.2">
      <c r="A210" s="22" t="s">
        <v>412</v>
      </c>
      <c r="B210" s="37" t="s">
        <v>413</v>
      </c>
      <c r="C210" s="38" t="s">
        <v>412</v>
      </c>
      <c r="D210" s="24" t="s">
        <v>413</v>
      </c>
      <c r="E210" s="39" t="s">
        <v>414</v>
      </c>
      <c r="F210" s="40" t="s">
        <v>405</v>
      </c>
      <c r="G210" s="41">
        <v>25</v>
      </c>
      <c r="H210" s="525"/>
      <c r="I210" s="555">
        <v>4391734</v>
      </c>
      <c r="J210" s="555">
        <v>1211837</v>
      </c>
      <c r="K210" s="555">
        <v>0</v>
      </c>
      <c r="L210" s="555">
        <v>0</v>
      </c>
      <c r="M210" s="595">
        <v>0</v>
      </c>
      <c r="N210" s="181">
        <v>4391734</v>
      </c>
      <c r="O210" s="556">
        <v>1211837</v>
      </c>
      <c r="P210" s="556">
        <v>3179897</v>
      </c>
      <c r="Q210" s="596">
        <v>224.86</v>
      </c>
      <c r="R210" s="597">
        <v>0</v>
      </c>
      <c r="S210" s="556">
        <v>0</v>
      </c>
      <c r="T210" s="181">
        <v>0</v>
      </c>
      <c r="U210" s="598">
        <v>3179897</v>
      </c>
      <c r="V210" s="599">
        <v>14141.67</v>
      </c>
      <c r="W210" s="563">
        <v>29081</v>
      </c>
      <c r="X210" s="564">
        <v>129.33000000000001</v>
      </c>
      <c r="Y210" s="565">
        <v>14012.34</v>
      </c>
      <c r="Z210" s="564">
        <v>0</v>
      </c>
      <c r="AA210" s="566">
        <v>0</v>
      </c>
      <c r="AB210" s="567">
        <v>3179897</v>
      </c>
      <c r="AC210" s="538">
        <v>14141.67</v>
      </c>
      <c r="AD210" s="600">
        <v>1.49505</v>
      </c>
      <c r="AE210" s="569">
        <v>0</v>
      </c>
      <c r="AF210" s="568">
        <v>1.49505</v>
      </c>
      <c r="AG210" s="570">
        <v>1.4801</v>
      </c>
      <c r="AH210" s="571">
        <v>1.4801</v>
      </c>
      <c r="AI210" s="572">
        <v>0.5272</v>
      </c>
      <c r="AJ210" s="573">
        <v>0.78029999999999999</v>
      </c>
      <c r="AK210" s="573">
        <v>1.5123</v>
      </c>
      <c r="AL210" s="574">
        <v>1.0637999999999999</v>
      </c>
      <c r="AM210" s="601">
        <v>0.73350000000000004</v>
      </c>
      <c r="AN210" s="602">
        <v>1.4216000000000002</v>
      </c>
      <c r="AO210" s="603">
        <v>1.4429000000000001</v>
      </c>
      <c r="AP210" s="578">
        <v>0</v>
      </c>
      <c r="AQ210" s="578">
        <v>0</v>
      </c>
      <c r="AR210" s="579">
        <v>0</v>
      </c>
      <c r="AS210" s="305">
        <v>0</v>
      </c>
      <c r="AT210" s="557">
        <v>1</v>
      </c>
      <c r="AU210" s="557">
        <v>1</v>
      </c>
      <c r="AV210" s="580">
        <v>3179897</v>
      </c>
      <c r="AW210" s="581">
        <v>0</v>
      </c>
      <c r="AX210" s="580">
        <v>0</v>
      </c>
      <c r="AY210" s="580">
        <v>3179897</v>
      </c>
      <c r="AZ210" s="229" t="s">
        <v>1231</v>
      </c>
      <c r="BA210" s="573">
        <v>1.4801</v>
      </c>
      <c r="BB210" s="305">
        <v>0</v>
      </c>
      <c r="BC210" s="582">
        <v>0</v>
      </c>
      <c r="BD210" s="583">
        <v>1.49505</v>
      </c>
      <c r="BE210" s="584">
        <v>2.9899999999999999E-2</v>
      </c>
      <c r="BF210" s="585">
        <v>1.5800000000000002E-2</v>
      </c>
      <c r="BG210" s="584">
        <v>3.0600000000000002E-2</v>
      </c>
      <c r="BH210" s="604">
        <v>0</v>
      </c>
      <c r="BI210" s="605"/>
      <c r="BK210" s="547"/>
    </row>
    <row r="211" spans="1:63" s="2" customFormat="1" x14ac:dyDescent="0.2">
      <c r="A211" s="22" t="s">
        <v>415</v>
      </c>
      <c r="B211" s="37" t="s">
        <v>416</v>
      </c>
      <c r="C211" s="38" t="s">
        <v>415</v>
      </c>
      <c r="D211" s="24" t="s">
        <v>416</v>
      </c>
      <c r="E211" s="39" t="s">
        <v>417</v>
      </c>
      <c r="F211" s="40" t="s">
        <v>405</v>
      </c>
      <c r="G211" s="41">
        <v>25</v>
      </c>
      <c r="H211" s="525"/>
      <c r="I211" s="555">
        <v>4325365</v>
      </c>
      <c r="J211" s="555">
        <v>1054114</v>
      </c>
      <c r="K211" s="555">
        <v>0</v>
      </c>
      <c r="L211" s="555">
        <v>0</v>
      </c>
      <c r="M211" s="595">
        <v>0</v>
      </c>
      <c r="N211" s="181">
        <v>4325365</v>
      </c>
      <c r="O211" s="556">
        <v>1054114</v>
      </c>
      <c r="P211" s="556">
        <v>3271251</v>
      </c>
      <c r="Q211" s="596">
        <v>239.63</v>
      </c>
      <c r="R211" s="597">
        <v>0</v>
      </c>
      <c r="S211" s="556">
        <v>0</v>
      </c>
      <c r="T211" s="181">
        <v>0</v>
      </c>
      <c r="U211" s="598">
        <v>3271251</v>
      </c>
      <c r="V211" s="599">
        <v>13651.26</v>
      </c>
      <c r="W211" s="563">
        <v>19492</v>
      </c>
      <c r="X211" s="564">
        <v>81.34</v>
      </c>
      <c r="Y211" s="565">
        <v>13569.92</v>
      </c>
      <c r="Z211" s="564">
        <v>0</v>
      </c>
      <c r="AA211" s="566">
        <v>0</v>
      </c>
      <c r="AB211" s="567">
        <v>3271251</v>
      </c>
      <c r="AC211" s="538">
        <v>13651.26</v>
      </c>
      <c r="AD211" s="600">
        <v>1.4432</v>
      </c>
      <c r="AE211" s="569">
        <v>0</v>
      </c>
      <c r="AF211" s="568">
        <v>1.4432</v>
      </c>
      <c r="AG211" s="570">
        <v>1.4288000000000001</v>
      </c>
      <c r="AH211" s="571">
        <v>1.4288000000000001</v>
      </c>
      <c r="AI211" s="572">
        <v>0.54290000000000005</v>
      </c>
      <c r="AJ211" s="573">
        <v>0.77569999999999995</v>
      </c>
      <c r="AK211" s="573">
        <v>1.4834000000000001</v>
      </c>
      <c r="AL211" s="574">
        <v>1.0651999999999999</v>
      </c>
      <c r="AM211" s="601">
        <v>0.72819999999999996</v>
      </c>
      <c r="AN211" s="602">
        <v>1.3925999999999998</v>
      </c>
      <c r="AO211" s="603">
        <v>1.4410000000000001</v>
      </c>
      <c r="AP211" s="578">
        <v>0</v>
      </c>
      <c r="AQ211" s="578">
        <v>0</v>
      </c>
      <c r="AR211" s="579">
        <v>0</v>
      </c>
      <c r="AS211" s="305">
        <v>0</v>
      </c>
      <c r="AT211" s="557">
        <v>1</v>
      </c>
      <c r="AU211" s="557">
        <v>1</v>
      </c>
      <c r="AV211" s="580">
        <v>3271251</v>
      </c>
      <c r="AW211" s="581">
        <v>0</v>
      </c>
      <c r="AX211" s="580">
        <v>0</v>
      </c>
      <c r="AY211" s="580">
        <v>3271251</v>
      </c>
      <c r="AZ211" s="229" t="s">
        <v>1231</v>
      </c>
      <c r="BA211" s="573">
        <v>1.4288000000000001</v>
      </c>
      <c r="BB211" s="305">
        <v>0</v>
      </c>
      <c r="BC211" s="582">
        <v>0</v>
      </c>
      <c r="BD211" s="583">
        <v>1.4432</v>
      </c>
      <c r="BE211" s="584">
        <v>2.8899999999999999E-2</v>
      </c>
      <c r="BF211" s="585">
        <v>1.5699999999999999E-2</v>
      </c>
      <c r="BG211" s="584">
        <v>0.03</v>
      </c>
      <c r="BH211" s="604">
        <v>0</v>
      </c>
      <c r="BI211" s="605"/>
      <c r="BK211" s="547"/>
    </row>
    <row r="212" spans="1:63" s="2" customFormat="1" x14ac:dyDescent="0.2">
      <c r="A212" s="22" t="s">
        <v>418</v>
      </c>
      <c r="B212" s="37" t="s">
        <v>419</v>
      </c>
      <c r="C212" s="38" t="s">
        <v>418</v>
      </c>
      <c r="D212" s="24" t="s">
        <v>419</v>
      </c>
      <c r="E212" s="39" t="s">
        <v>420</v>
      </c>
      <c r="F212" s="40" t="s">
        <v>405</v>
      </c>
      <c r="G212" s="41">
        <v>25</v>
      </c>
      <c r="H212" s="525"/>
      <c r="I212" s="555">
        <v>1552650</v>
      </c>
      <c r="J212" s="555">
        <v>767850</v>
      </c>
      <c r="K212" s="555">
        <v>0</v>
      </c>
      <c r="L212" s="555">
        <v>0</v>
      </c>
      <c r="M212" s="595">
        <v>0</v>
      </c>
      <c r="N212" s="181">
        <v>1552650</v>
      </c>
      <c r="O212" s="556">
        <v>767850</v>
      </c>
      <c r="P212" s="556">
        <v>784800</v>
      </c>
      <c r="Q212" s="596">
        <v>48.66</v>
      </c>
      <c r="R212" s="597">
        <v>0</v>
      </c>
      <c r="S212" s="556">
        <v>0</v>
      </c>
      <c r="T212" s="181">
        <v>0</v>
      </c>
      <c r="U212" s="598">
        <v>784800</v>
      </c>
      <c r="V212" s="599">
        <v>16128.24</v>
      </c>
      <c r="W212" s="563">
        <v>4376</v>
      </c>
      <c r="X212" s="564">
        <v>89.93</v>
      </c>
      <c r="Y212" s="565">
        <v>16038.31</v>
      </c>
      <c r="Z212" s="564">
        <v>0</v>
      </c>
      <c r="AA212" s="566">
        <v>0</v>
      </c>
      <c r="AB212" s="567">
        <v>784800</v>
      </c>
      <c r="AC212" s="538">
        <v>16128.24</v>
      </c>
      <c r="AD212" s="600">
        <v>1.7050700000000001</v>
      </c>
      <c r="AE212" s="569">
        <v>0</v>
      </c>
      <c r="AF212" s="568">
        <v>1.7050700000000001</v>
      </c>
      <c r="AG212" s="570">
        <v>1.6879999999999999</v>
      </c>
      <c r="AH212" s="571">
        <v>1.6879999999999999</v>
      </c>
      <c r="AI212" s="572">
        <v>0.47799999999999998</v>
      </c>
      <c r="AJ212" s="573">
        <v>0.80689999999999995</v>
      </c>
      <c r="AK212" s="573">
        <v>1.6151</v>
      </c>
      <c r="AL212" s="574">
        <v>0.91120000000000001</v>
      </c>
      <c r="AM212" s="601">
        <v>0.88549999999999995</v>
      </c>
      <c r="AN212" s="602">
        <v>1.7725</v>
      </c>
      <c r="AO212" s="603">
        <v>1.6846000000000001</v>
      </c>
      <c r="AP212" s="578">
        <v>0</v>
      </c>
      <c r="AQ212" s="578">
        <v>0</v>
      </c>
      <c r="AR212" s="579">
        <v>0</v>
      </c>
      <c r="AS212" s="305">
        <v>0</v>
      </c>
      <c r="AT212" s="557">
        <v>1</v>
      </c>
      <c r="AU212" s="557">
        <v>1</v>
      </c>
      <c r="AV212" s="580">
        <v>784800</v>
      </c>
      <c r="AW212" s="581">
        <v>0</v>
      </c>
      <c r="AX212" s="580">
        <v>0</v>
      </c>
      <c r="AY212" s="580">
        <v>784800</v>
      </c>
      <c r="AZ212" s="229" t="s">
        <v>1231</v>
      </c>
      <c r="BA212" s="573">
        <v>1.6879999999999999</v>
      </c>
      <c r="BB212" s="305">
        <v>0</v>
      </c>
      <c r="BC212" s="582">
        <v>0</v>
      </c>
      <c r="BD212" s="583">
        <v>1.7050700000000001</v>
      </c>
      <c r="BE212" s="584">
        <v>3.4099999999999998E-2</v>
      </c>
      <c r="BF212" s="585">
        <v>1.6299999999999999E-2</v>
      </c>
      <c r="BG212" s="584">
        <v>3.2599999999999997E-2</v>
      </c>
      <c r="BH212" s="604">
        <v>0</v>
      </c>
      <c r="BI212" s="605"/>
      <c r="BK212" s="547"/>
    </row>
    <row r="213" spans="1:63" s="2" customFormat="1" x14ac:dyDescent="0.2">
      <c r="A213" s="311" t="s">
        <v>402</v>
      </c>
      <c r="B213" s="606" t="s">
        <v>403</v>
      </c>
      <c r="C213" s="607" t="s">
        <v>421</v>
      </c>
      <c r="D213" s="608" t="s">
        <v>1078</v>
      </c>
      <c r="E213" s="185" t="s">
        <v>1079</v>
      </c>
      <c r="F213" s="609" t="s">
        <v>405</v>
      </c>
      <c r="G213" s="187">
        <v>25</v>
      </c>
      <c r="H213" s="610"/>
      <c r="I213" s="611">
        <v>0</v>
      </c>
      <c r="J213" s="611">
        <v>0</v>
      </c>
      <c r="K213" s="611">
        <v>0</v>
      </c>
      <c r="L213" s="611">
        <v>0</v>
      </c>
      <c r="M213" s="612">
        <v>0</v>
      </c>
      <c r="N213" s="186">
        <v>0</v>
      </c>
      <c r="O213" s="613">
        <v>0</v>
      </c>
      <c r="P213" s="613">
        <v>0</v>
      </c>
      <c r="Q213" s="614">
        <v>0</v>
      </c>
      <c r="R213" s="615">
        <v>0</v>
      </c>
      <c r="S213" s="613">
        <v>0</v>
      </c>
      <c r="T213" s="186">
        <v>0</v>
      </c>
      <c r="U213" s="616">
        <v>0</v>
      </c>
      <c r="V213" s="617">
        <v>0</v>
      </c>
      <c r="W213" s="563">
        <v>0</v>
      </c>
      <c r="X213" s="564">
        <v>0</v>
      </c>
      <c r="Y213" s="565">
        <v>0</v>
      </c>
      <c r="Z213" s="564">
        <v>0</v>
      </c>
      <c r="AA213" s="566">
        <v>0</v>
      </c>
      <c r="AB213" s="567">
        <v>0</v>
      </c>
      <c r="AC213" s="618">
        <v>0</v>
      </c>
      <c r="AD213" s="619">
        <v>0</v>
      </c>
      <c r="AE213" s="569">
        <v>0</v>
      </c>
      <c r="AF213" s="568">
        <v>0</v>
      </c>
      <c r="AG213" s="570">
        <v>0</v>
      </c>
      <c r="AH213" s="571">
        <v>0</v>
      </c>
      <c r="AI213" s="620">
        <v>0.49170000000000003</v>
      </c>
      <c r="AJ213" s="621">
        <v>0.76129999999999998</v>
      </c>
      <c r="AK213" s="621">
        <v>0</v>
      </c>
      <c r="AL213" s="574">
        <v>0</v>
      </c>
      <c r="AM213" s="601">
        <v>0.75280000000000002</v>
      </c>
      <c r="AN213" s="602">
        <v>0</v>
      </c>
      <c r="AO213" s="603">
        <v>0</v>
      </c>
      <c r="AP213" s="578">
        <v>0</v>
      </c>
      <c r="AQ213" s="578" t="s">
        <v>1377</v>
      </c>
      <c r="AR213" s="579">
        <v>0</v>
      </c>
      <c r="AS213" s="305">
        <v>0</v>
      </c>
      <c r="AT213" s="557">
        <v>0</v>
      </c>
      <c r="AU213" s="557">
        <v>0</v>
      </c>
      <c r="AV213" s="580">
        <v>0</v>
      </c>
      <c r="AW213" s="581">
        <v>0</v>
      </c>
      <c r="AX213" s="580">
        <v>0</v>
      </c>
      <c r="AY213" s="580">
        <v>0</v>
      </c>
      <c r="AZ213" s="229" t="s">
        <v>1231</v>
      </c>
      <c r="BA213" s="573">
        <v>0</v>
      </c>
      <c r="BB213" s="305">
        <v>0</v>
      </c>
      <c r="BC213" s="582">
        <v>0</v>
      </c>
      <c r="BD213" s="583">
        <v>0</v>
      </c>
      <c r="BE213" s="584">
        <v>0</v>
      </c>
      <c r="BF213" s="585">
        <v>1.54E-2</v>
      </c>
      <c r="BG213" s="584">
        <v>0</v>
      </c>
      <c r="BH213" s="604">
        <v>0</v>
      </c>
      <c r="BI213" s="605"/>
      <c r="BK213" s="547"/>
    </row>
    <row r="214" spans="1:63" s="2" customFormat="1" x14ac:dyDescent="0.2">
      <c r="A214" s="311" t="s">
        <v>406</v>
      </c>
      <c r="B214" s="606" t="s">
        <v>407</v>
      </c>
      <c r="C214" s="607" t="s">
        <v>421</v>
      </c>
      <c r="D214" s="608" t="s">
        <v>1078</v>
      </c>
      <c r="E214" s="185" t="s">
        <v>1080</v>
      </c>
      <c r="F214" s="609" t="s">
        <v>405</v>
      </c>
      <c r="G214" s="187">
        <v>25</v>
      </c>
      <c r="H214" s="610"/>
      <c r="I214" s="611">
        <v>0</v>
      </c>
      <c r="J214" s="611">
        <v>0</v>
      </c>
      <c r="K214" s="611">
        <v>0</v>
      </c>
      <c r="L214" s="611">
        <v>0</v>
      </c>
      <c r="M214" s="612">
        <v>0</v>
      </c>
      <c r="N214" s="186">
        <v>0</v>
      </c>
      <c r="O214" s="613">
        <v>0</v>
      </c>
      <c r="P214" s="613">
        <v>0</v>
      </c>
      <c r="Q214" s="614">
        <v>0</v>
      </c>
      <c r="R214" s="615">
        <v>0</v>
      </c>
      <c r="S214" s="613">
        <v>0</v>
      </c>
      <c r="T214" s="186">
        <v>0</v>
      </c>
      <c r="U214" s="616">
        <v>0</v>
      </c>
      <c r="V214" s="617">
        <v>0</v>
      </c>
      <c r="W214" s="563">
        <v>0</v>
      </c>
      <c r="X214" s="564">
        <v>0</v>
      </c>
      <c r="Y214" s="565">
        <v>0</v>
      </c>
      <c r="Z214" s="564">
        <v>0</v>
      </c>
      <c r="AA214" s="566">
        <v>0</v>
      </c>
      <c r="AB214" s="567">
        <v>0</v>
      </c>
      <c r="AC214" s="618">
        <v>0</v>
      </c>
      <c r="AD214" s="619">
        <v>0</v>
      </c>
      <c r="AE214" s="569">
        <v>0</v>
      </c>
      <c r="AF214" s="568">
        <v>0</v>
      </c>
      <c r="AG214" s="570">
        <v>0</v>
      </c>
      <c r="AH214" s="571">
        <v>0</v>
      </c>
      <c r="AI214" s="620">
        <v>0.40379999999999999</v>
      </c>
      <c r="AJ214" s="621">
        <v>0.62519999999999998</v>
      </c>
      <c r="AK214" s="621">
        <v>0</v>
      </c>
      <c r="AL214" s="574">
        <v>0</v>
      </c>
      <c r="AM214" s="601">
        <v>0.60750000000000004</v>
      </c>
      <c r="AN214" s="602">
        <v>0</v>
      </c>
      <c r="AO214" s="603">
        <v>0</v>
      </c>
      <c r="AP214" s="578">
        <v>0</v>
      </c>
      <c r="AQ214" s="578" t="s">
        <v>1377</v>
      </c>
      <c r="AR214" s="579">
        <v>0</v>
      </c>
      <c r="AS214" s="305">
        <v>0</v>
      </c>
      <c r="AT214" s="557">
        <v>0</v>
      </c>
      <c r="AU214" s="557">
        <v>0</v>
      </c>
      <c r="AV214" s="580">
        <v>0</v>
      </c>
      <c r="AW214" s="581">
        <v>0</v>
      </c>
      <c r="AX214" s="580">
        <v>0</v>
      </c>
      <c r="AY214" s="580">
        <v>0</v>
      </c>
      <c r="AZ214" s="229" t="s">
        <v>1231</v>
      </c>
      <c r="BA214" s="573">
        <v>0</v>
      </c>
      <c r="BB214" s="305">
        <v>0</v>
      </c>
      <c r="BC214" s="582">
        <v>0</v>
      </c>
      <c r="BD214" s="583">
        <v>0</v>
      </c>
      <c r="BE214" s="584">
        <v>0</v>
      </c>
      <c r="BF214" s="585">
        <v>1.26E-2</v>
      </c>
      <c r="BG214" s="584">
        <v>0</v>
      </c>
      <c r="BH214" s="604">
        <v>0</v>
      </c>
      <c r="BI214" s="605"/>
      <c r="BK214" s="547"/>
    </row>
    <row r="215" spans="1:63" s="2" customFormat="1" x14ac:dyDescent="0.2">
      <c r="A215" s="311" t="s">
        <v>409</v>
      </c>
      <c r="B215" s="606" t="s">
        <v>410</v>
      </c>
      <c r="C215" s="607" t="s">
        <v>421</v>
      </c>
      <c r="D215" s="608" t="s">
        <v>1078</v>
      </c>
      <c r="E215" s="185" t="s">
        <v>1081</v>
      </c>
      <c r="F215" s="609" t="s">
        <v>405</v>
      </c>
      <c r="G215" s="187">
        <v>25</v>
      </c>
      <c r="H215" s="610"/>
      <c r="I215" s="611">
        <v>0</v>
      </c>
      <c r="J215" s="611">
        <v>0</v>
      </c>
      <c r="K215" s="611">
        <v>0</v>
      </c>
      <c r="L215" s="611">
        <v>0</v>
      </c>
      <c r="M215" s="612">
        <v>0</v>
      </c>
      <c r="N215" s="186">
        <v>0</v>
      </c>
      <c r="O215" s="613">
        <v>0</v>
      </c>
      <c r="P215" s="613">
        <v>0</v>
      </c>
      <c r="Q215" s="614">
        <v>0</v>
      </c>
      <c r="R215" s="615">
        <v>0</v>
      </c>
      <c r="S215" s="613">
        <v>0</v>
      </c>
      <c r="T215" s="186">
        <v>0</v>
      </c>
      <c r="U215" s="616">
        <v>0</v>
      </c>
      <c r="V215" s="617">
        <v>0</v>
      </c>
      <c r="W215" s="563">
        <v>0</v>
      </c>
      <c r="X215" s="564">
        <v>0</v>
      </c>
      <c r="Y215" s="565">
        <v>0</v>
      </c>
      <c r="Z215" s="564">
        <v>0</v>
      </c>
      <c r="AA215" s="566">
        <v>0</v>
      </c>
      <c r="AB215" s="567">
        <v>0</v>
      </c>
      <c r="AC215" s="618">
        <v>0</v>
      </c>
      <c r="AD215" s="619">
        <v>0</v>
      </c>
      <c r="AE215" s="569">
        <v>0</v>
      </c>
      <c r="AF215" s="568">
        <v>0</v>
      </c>
      <c r="AG215" s="570">
        <v>0</v>
      </c>
      <c r="AH215" s="571">
        <v>0</v>
      </c>
      <c r="AI215" s="620">
        <v>0.53859999999999997</v>
      </c>
      <c r="AJ215" s="621">
        <v>0.83389999999999997</v>
      </c>
      <c r="AK215" s="621">
        <v>0</v>
      </c>
      <c r="AL215" s="574">
        <v>0</v>
      </c>
      <c r="AM215" s="601">
        <v>0.80630000000000002</v>
      </c>
      <c r="AN215" s="602">
        <v>0</v>
      </c>
      <c r="AO215" s="603">
        <v>0</v>
      </c>
      <c r="AP215" s="578">
        <v>0</v>
      </c>
      <c r="AQ215" s="578" t="s">
        <v>1377</v>
      </c>
      <c r="AR215" s="579">
        <v>0</v>
      </c>
      <c r="AS215" s="305">
        <v>0</v>
      </c>
      <c r="AT215" s="557">
        <v>0</v>
      </c>
      <c r="AU215" s="557">
        <v>0</v>
      </c>
      <c r="AV215" s="580">
        <v>0</v>
      </c>
      <c r="AW215" s="581">
        <v>0</v>
      </c>
      <c r="AX215" s="580">
        <v>0</v>
      </c>
      <c r="AY215" s="580">
        <v>0</v>
      </c>
      <c r="AZ215" s="229" t="s">
        <v>1231</v>
      </c>
      <c r="BA215" s="573">
        <v>0</v>
      </c>
      <c r="BB215" s="305">
        <v>0</v>
      </c>
      <c r="BC215" s="582">
        <v>0</v>
      </c>
      <c r="BD215" s="583">
        <v>0</v>
      </c>
      <c r="BE215" s="584">
        <v>0</v>
      </c>
      <c r="BF215" s="585">
        <v>1.6899999999999998E-2</v>
      </c>
      <c r="BG215" s="584">
        <v>0</v>
      </c>
      <c r="BH215" s="604">
        <v>0</v>
      </c>
      <c r="BI215" s="605"/>
      <c r="BK215" s="547"/>
    </row>
    <row r="216" spans="1:63" s="2" customFormat="1" x14ac:dyDescent="0.2">
      <c r="A216" s="311" t="s">
        <v>412</v>
      </c>
      <c r="B216" s="606" t="s">
        <v>413</v>
      </c>
      <c r="C216" s="607" t="s">
        <v>421</v>
      </c>
      <c r="D216" s="608" t="s">
        <v>1078</v>
      </c>
      <c r="E216" s="185" t="s">
        <v>1082</v>
      </c>
      <c r="F216" s="609" t="s">
        <v>405</v>
      </c>
      <c r="G216" s="187">
        <v>25</v>
      </c>
      <c r="H216" s="610"/>
      <c r="I216" s="611">
        <v>0</v>
      </c>
      <c r="J216" s="611">
        <v>0</v>
      </c>
      <c r="K216" s="611">
        <v>0</v>
      </c>
      <c r="L216" s="611">
        <v>0</v>
      </c>
      <c r="M216" s="612">
        <v>0</v>
      </c>
      <c r="N216" s="186">
        <v>0</v>
      </c>
      <c r="O216" s="613">
        <v>0</v>
      </c>
      <c r="P216" s="613">
        <v>0</v>
      </c>
      <c r="Q216" s="614">
        <v>0</v>
      </c>
      <c r="R216" s="615">
        <v>0</v>
      </c>
      <c r="S216" s="613">
        <v>0</v>
      </c>
      <c r="T216" s="186">
        <v>0</v>
      </c>
      <c r="U216" s="616">
        <v>0</v>
      </c>
      <c r="V216" s="617">
        <v>0</v>
      </c>
      <c r="W216" s="563">
        <v>0</v>
      </c>
      <c r="X216" s="564">
        <v>0</v>
      </c>
      <c r="Y216" s="565">
        <v>0</v>
      </c>
      <c r="Z216" s="564">
        <v>0</v>
      </c>
      <c r="AA216" s="566">
        <v>0</v>
      </c>
      <c r="AB216" s="567">
        <v>0</v>
      </c>
      <c r="AC216" s="618">
        <v>0</v>
      </c>
      <c r="AD216" s="619">
        <v>0</v>
      </c>
      <c r="AE216" s="569">
        <v>0</v>
      </c>
      <c r="AF216" s="568">
        <v>0</v>
      </c>
      <c r="AG216" s="570">
        <v>0</v>
      </c>
      <c r="AH216" s="571">
        <v>0</v>
      </c>
      <c r="AI216" s="620">
        <v>0.4728</v>
      </c>
      <c r="AJ216" s="621">
        <v>0.73199999999999998</v>
      </c>
      <c r="AK216" s="621">
        <v>0</v>
      </c>
      <c r="AL216" s="574">
        <v>0</v>
      </c>
      <c r="AM216" s="601">
        <v>0.68810000000000004</v>
      </c>
      <c r="AN216" s="602">
        <v>0</v>
      </c>
      <c r="AO216" s="603">
        <v>0</v>
      </c>
      <c r="AP216" s="578">
        <v>0</v>
      </c>
      <c r="AQ216" s="578" t="s">
        <v>1377</v>
      </c>
      <c r="AR216" s="579">
        <v>0</v>
      </c>
      <c r="AS216" s="305">
        <v>0</v>
      </c>
      <c r="AT216" s="557">
        <v>0</v>
      </c>
      <c r="AU216" s="557">
        <v>0</v>
      </c>
      <c r="AV216" s="580">
        <v>0</v>
      </c>
      <c r="AW216" s="581">
        <v>0</v>
      </c>
      <c r="AX216" s="580">
        <v>0</v>
      </c>
      <c r="AY216" s="580">
        <v>0</v>
      </c>
      <c r="AZ216" s="229" t="s">
        <v>1231</v>
      </c>
      <c r="BA216" s="573">
        <v>0</v>
      </c>
      <c r="BB216" s="305">
        <v>0</v>
      </c>
      <c r="BC216" s="582">
        <v>0</v>
      </c>
      <c r="BD216" s="583">
        <v>0</v>
      </c>
      <c r="BE216" s="584">
        <v>0</v>
      </c>
      <c r="BF216" s="585">
        <v>1.4800000000000001E-2</v>
      </c>
      <c r="BG216" s="584">
        <v>0</v>
      </c>
      <c r="BH216" s="604">
        <v>0</v>
      </c>
      <c r="BI216" s="605"/>
      <c r="BK216" s="547"/>
    </row>
    <row r="217" spans="1:63" s="2" customFormat="1" x14ac:dyDescent="0.2">
      <c r="A217" s="311" t="s">
        <v>415</v>
      </c>
      <c r="B217" s="606" t="s">
        <v>416</v>
      </c>
      <c r="C217" s="607" t="s">
        <v>421</v>
      </c>
      <c r="D217" s="608" t="s">
        <v>1078</v>
      </c>
      <c r="E217" s="185" t="s">
        <v>1083</v>
      </c>
      <c r="F217" s="609" t="s">
        <v>405</v>
      </c>
      <c r="G217" s="187">
        <v>25</v>
      </c>
      <c r="H217" s="610"/>
      <c r="I217" s="611">
        <v>0</v>
      </c>
      <c r="J217" s="611">
        <v>0</v>
      </c>
      <c r="K217" s="611">
        <v>0</v>
      </c>
      <c r="L217" s="611">
        <v>0</v>
      </c>
      <c r="M217" s="612">
        <v>0</v>
      </c>
      <c r="N217" s="186">
        <v>0</v>
      </c>
      <c r="O217" s="613">
        <v>0</v>
      </c>
      <c r="P217" s="613">
        <v>0</v>
      </c>
      <c r="Q217" s="614">
        <v>0</v>
      </c>
      <c r="R217" s="615">
        <v>0</v>
      </c>
      <c r="S217" s="613">
        <v>0</v>
      </c>
      <c r="T217" s="186">
        <v>0</v>
      </c>
      <c r="U217" s="616">
        <v>0</v>
      </c>
      <c r="V217" s="617">
        <v>0</v>
      </c>
      <c r="W217" s="563">
        <v>0</v>
      </c>
      <c r="X217" s="564">
        <v>0</v>
      </c>
      <c r="Y217" s="565">
        <v>0</v>
      </c>
      <c r="Z217" s="564">
        <v>0</v>
      </c>
      <c r="AA217" s="566">
        <v>0</v>
      </c>
      <c r="AB217" s="567">
        <v>0</v>
      </c>
      <c r="AC217" s="618">
        <v>0</v>
      </c>
      <c r="AD217" s="619">
        <v>0</v>
      </c>
      <c r="AE217" s="569">
        <v>0</v>
      </c>
      <c r="AF217" s="568">
        <v>0</v>
      </c>
      <c r="AG217" s="570">
        <v>0</v>
      </c>
      <c r="AH217" s="571">
        <v>0</v>
      </c>
      <c r="AI217" s="620">
        <v>0.45710000000000001</v>
      </c>
      <c r="AJ217" s="621">
        <v>0.7077</v>
      </c>
      <c r="AK217" s="621">
        <v>0</v>
      </c>
      <c r="AL217" s="574">
        <v>0</v>
      </c>
      <c r="AM217" s="601">
        <v>0.66439999999999999</v>
      </c>
      <c r="AN217" s="602">
        <v>0</v>
      </c>
      <c r="AO217" s="603">
        <v>0</v>
      </c>
      <c r="AP217" s="578">
        <v>0</v>
      </c>
      <c r="AQ217" s="578" t="s">
        <v>1377</v>
      </c>
      <c r="AR217" s="579">
        <v>0</v>
      </c>
      <c r="AS217" s="305">
        <v>0</v>
      </c>
      <c r="AT217" s="557">
        <v>0</v>
      </c>
      <c r="AU217" s="557">
        <v>0</v>
      </c>
      <c r="AV217" s="580">
        <v>0</v>
      </c>
      <c r="AW217" s="581">
        <v>0</v>
      </c>
      <c r="AX217" s="580">
        <v>0</v>
      </c>
      <c r="AY217" s="580">
        <v>0</v>
      </c>
      <c r="AZ217" s="229" t="s">
        <v>1231</v>
      </c>
      <c r="BA217" s="573">
        <v>0</v>
      </c>
      <c r="BB217" s="305">
        <v>0</v>
      </c>
      <c r="BC217" s="582">
        <v>0</v>
      </c>
      <c r="BD217" s="583">
        <v>0</v>
      </c>
      <c r="BE217" s="584">
        <v>0</v>
      </c>
      <c r="BF217" s="585">
        <v>1.43E-2</v>
      </c>
      <c r="BG217" s="584">
        <v>0</v>
      </c>
      <c r="BH217" s="604">
        <v>0</v>
      </c>
      <c r="BI217" s="605"/>
      <c r="BK217" s="547"/>
    </row>
    <row r="218" spans="1:63" s="2" customFormat="1" x14ac:dyDescent="0.2">
      <c r="A218" s="311" t="s">
        <v>418</v>
      </c>
      <c r="B218" s="606" t="s">
        <v>419</v>
      </c>
      <c r="C218" s="607" t="s">
        <v>421</v>
      </c>
      <c r="D218" s="608" t="s">
        <v>1078</v>
      </c>
      <c r="E218" s="185" t="s">
        <v>1084</v>
      </c>
      <c r="F218" s="609" t="s">
        <v>405</v>
      </c>
      <c r="G218" s="187">
        <v>25</v>
      </c>
      <c r="H218" s="610"/>
      <c r="I218" s="611">
        <v>0</v>
      </c>
      <c r="J218" s="611">
        <v>0</v>
      </c>
      <c r="K218" s="611">
        <v>0</v>
      </c>
      <c r="L218" s="611">
        <v>0</v>
      </c>
      <c r="M218" s="612">
        <v>0</v>
      </c>
      <c r="N218" s="186">
        <v>0</v>
      </c>
      <c r="O218" s="613">
        <v>0</v>
      </c>
      <c r="P218" s="613">
        <v>0</v>
      </c>
      <c r="Q218" s="614">
        <v>0</v>
      </c>
      <c r="R218" s="615">
        <v>0</v>
      </c>
      <c r="S218" s="613">
        <v>0</v>
      </c>
      <c r="T218" s="186">
        <v>0</v>
      </c>
      <c r="U218" s="616">
        <v>0</v>
      </c>
      <c r="V218" s="617">
        <v>0</v>
      </c>
      <c r="W218" s="563">
        <v>0</v>
      </c>
      <c r="X218" s="564">
        <v>0</v>
      </c>
      <c r="Y218" s="565">
        <v>0</v>
      </c>
      <c r="Z218" s="564">
        <v>0</v>
      </c>
      <c r="AA218" s="566">
        <v>0</v>
      </c>
      <c r="AB218" s="567">
        <v>0</v>
      </c>
      <c r="AC218" s="618">
        <v>0</v>
      </c>
      <c r="AD218" s="619">
        <v>0</v>
      </c>
      <c r="AE218" s="569">
        <v>0</v>
      </c>
      <c r="AF218" s="568">
        <v>0</v>
      </c>
      <c r="AG218" s="570">
        <v>0</v>
      </c>
      <c r="AH218" s="571">
        <v>0</v>
      </c>
      <c r="AI218" s="620">
        <v>0.52200000000000002</v>
      </c>
      <c r="AJ218" s="621">
        <v>0.80820000000000003</v>
      </c>
      <c r="AK218" s="621">
        <v>0</v>
      </c>
      <c r="AL218" s="574">
        <v>0</v>
      </c>
      <c r="AM218" s="601">
        <v>0.88700000000000001</v>
      </c>
      <c r="AN218" s="602">
        <v>0</v>
      </c>
      <c r="AO218" s="603">
        <v>0</v>
      </c>
      <c r="AP218" s="578">
        <v>0</v>
      </c>
      <c r="AQ218" s="578" t="s">
        <v>1377</v>
      </c>
      <c r="AR218" s="579">
        <v>0</v>
      </c>
      <c r="AS218" s="305">
        <v>0</v>
      </c>
      <c r="AT218" s="557">
        <v>0</v>
      </c>
      <c r="AU218" s="557">
        <v>0</v>
      </c>
      <c r="AV218" s="580">
        <v>0</v>
      </c>
      <c r="AW218" s="581">
        <v>0</v>
      </c>
      <c r="AX218" s="580">
        <v>0</v>
      </c>
      <c r="AY218" s="580">
        <v>0</v>
      </c>
      <c r="AZ218" s="229" t="s">
        <v>1231</v>
      </c>
      <c r="BA218" s="573">
        <v>0</v>
      </c>
      <c r="BB218" s="305">
        <v>0</v>
      </c>
      <c r="BC218" s="582">
        <v>0</v>
      </c>
      <c r="BD218" s="583">
        <v>0</v>
      </c>
      <c r="BE218" s="584">
        <v>0</v>
      </c>
      <c r="BF218" s="585">
        <v>1.6299999999999999E-2</v>
      </c>
      <c r="BG218" s="584">
        <v>0</v>
      </c>
      <c r="BH218" s="604">
        <v>0</v>
      </c>
      <c r="BI218" s="605"/>
      <c r="BK218" s="547"/>
    </row>
    <row r="219" spans="1:63" s="2" customFormat="1" x14ac:dyDescent="0.2">
      <c r="A219" s="42" t="s">
        <v>421</v>
      </c>
      <c r="B219" s="43" t="s">
        <v>422</v>
      </c>
      <c r="C219" s="44" t="s">
        <v>421</v>
      </c>
      <c r="D219" s="45" t="s">
        <v>422</v>
      </c>
      <c r="E219" s="46" t="s">
        <v>423</v>
      </c>
      <c r="F219" s="47" t="s">
        <v>405</v>
      </c>
      <c r="G219" s="48">
        <v>25</v>
      </c>
      <c r="H219" s="610"/>
      <c r="I219" s="622">
        <v>19425971</v>
      </c>
      <c r="J219" s="622">
        <v>6792765</v>
      </c>
      <c r="K219" s="622">
        <v>0</v>
      </c>
      <c r="L219" s="622">
        <v>0</v>
      </c>
      <c r="M219" s="190">
        <v>0</v>
      </c>
      <c r="N219" s="623">
        <v>19425971</v>
      </c>
      <c r="O219" s="624">
        <v>6792765</v>
      </c>
      <c r="P219" s="624">
        <v>12633206</v>
      </c>
      <c r="Q219" s="625">
        <v>854.01</v>
      </c>
      <c r="R219" s="626">
        <v>87.210000000000022</v>
      </c>
      <c r="S219" s="624">
        <v>717651</v>
      </c>
      <c r="T219" s="623">
        <v>0</v>
      </c>
      <c r="U219" s="627">
        <v>12633206</v>
      </c>
      <c r="V219" s="628">
        <v>14792.81</v>
      </c>
      <c r="W219" s="563">
        <v>-531889</v>
      </c>
      <c r="X219" s="564">
        <v>-622.80999999999995</v>
      </c>
      <c r="Y219" s="565">
        <v>15415.619999999999</v>
      </c>
      <c r="Z219" s="564">
        <v>0</v>
      </c>
      <c r="AA219" s="566">
        <v>0</v>
      </c>
      <c r="AB219" s="567">
        <v>12633206</v>
      </c>
      <c r="AC219" s="538">
        <v>14792.81</v>
      </c>
      <c r="AD219" s="629">
        <v>1.56389</v>
      </c>
      <c r="AE219" s="569">
        <v>0</v>
      </c>
      <c r="AF219" s="568">
        <v>1.56389</v>
      </c>
      <c r="AG219" s="570">
        <v>1.5483</v>
      </c>
      <c r="AH219" s="571">
        <v>1.5483</v>
      </c>
      <c r="AI219" s="630">
        <v>0</v>
      </c>
      <c r="AJ219" s="631">
        <v>0</v>
      </c>
      <c r="AK219" s="631">
        <v>0</v>
      </c>
      <c r="AL219" s="574">
        <v>0</v>
      </c>
      <c r="AM219" s="601">
        <v>0</v>
      </c>
      <c r="AN219" s="602">
        <v>0</v>
      </c>
      <c r="AO219" s="603">
        <v>0</v>
      </c>
      <c r="AP219" s="578">
        <v>0</v>
      </c>
      <c r="AQ219" s="578" t="s">
        <v>1377</v>
      </c>
      <c r="AR219" s="579">
        <v>0</v>
      </c>
      <c r="AS219" s="305">
        <v>0</v>
      </c>
      <c r="AT219" s="557">
        <v>0</v>
      </c>
      <c r="AU219" s="557">
        <v>0</v>
      </c>
      <c r="AV219" s="580">
        <v>12633206</v>
      </c>
      <c r="AW219" s="581">
        <v>87.210000000000022</v>
      </c>
      <c r="AX219" s="580">
        <v>717651</v>
      </c>
      <c r="AY219" s="580">
        <v>11915555</v>
      </c>
      <c r="AZ219" s="229" t="s">
        <v>1231</v>
      </c>
      <c r="BA219" s="573">
        <v>1.5483</v>
      </c>
      <c r="BB219" s="305">
        <v>0</v>
      </c>
      <c r="BC219" s="582">
        <v>0</v>
      </c>
      <c r="BD219" s="583">
        <v>1.56389</v>
      </c>
      <c r="BE219" s="584">
        <v>3.1300000000000001E-2</v>
      </c>
      <c r="BF219" s="585">
        <v>0</v>
      </c>
      <c r="BG219" s="584">
        <v>0</v>
      </c>
      <c r="BH219" s="604">
        <v>0</v>
      </c>
      <c r="BI219" s="605"/>
      <c r="BK219" s="547"/>
    </row>
    <row r="220" spans="1:63" s="2" customFormat="1" x14ac:dyDescent="0.2">
      <c r="A220" s="22" t="s">
        <v>424</v>
      </c>
      <c r="B220" s="37" t="s">
        <v>425</v>
      </c>
      <c r="C220" s="38" t="s">
        <v>424</v>
      </c>
      <c r="D220" s="24" t="s">
        <v>425</v>
      </c>
      <c r="E220" s="39" t="s">
        <v>426</v>
      </c>
      <c r="F220" s="40" t="s">
        <v>405</v>
      </c>
      <c r="G220" s="41">
        <v>26</v>
      </c>
      <c r="H220" s="525"/>
      <c r="I220" s="555">
        <v>2442700</v>
      </c>
      <c r="J220" s="555">
        <v>388900</v>
      </c>
      <c r="K220" s="555">
        <v>0</v>
      </c>
      <c r="L220" s="555">
        <v>0</v>
      </c>
      <c r="M220" s="595">
        <v>0</v>
      </c>
      <c r="N220" s="181">
        <v>2442700</v>
      </c>
      <c r="O220" s="556">
        <v>388900</v>
      </c>
      <c r="P220" s="556">
        <v>2053800</v>
      </c>
      <c r="Q220" s="596">
        <v>123.35</v>
      </c>
      <c r="R220" s="597">
        <v>2.83</v>
      </c>
      <c r="S220" s="556">
        <v>23288</v>
      </c>
      <c r="T220" s="181">
        <v>0</v>
      </c>
      <c r="U220" s="598">
        <v>2053800</v>
      </c>
      <c r="V220" s="599">
        <v>16650.18</v>
      </c>
      <c r="W220" s="563">
        <v>0</v>
      </c>
      <c r="X220" s="564">
        <v>0</v>
      </c>
      <c r="Y220" s="565">
        <v>16650.18</v>
      </c>
      <c r="Z220" s="564">
        <v>0</v>
      </c>
      <c r="AA220" s="566">
        <v>0</v>
      </c>
      <c r="AB220" s="567">
        <v>2053800</v>
      </c>
      <c r="AC220" s="538">
        <v>16650.18</v>
      </c>
      <c r="AD220" s="600">
        <v>1.7602500000000001</v>
      </c>
      <c r="AE220" s="569">
        <v>0</v>
      </c>
      <c r="AF220" s="568">
        <v>1.7602500000000001</v>
      </c>
      <c r="AG220" s="570">
        <v>1.7425999999999999</v>
      </c>
      <c r="AH220" s="571">
        <v>1.7425999999999999</v>
      </c>
      <c r="AI220" s="572">
        <v>1</v>
      </c>
      <c r="AJ220" s="573">
        <v>1.7425999999999999</v>
      </c>
      <c r="AK220" s="573">
        <v>1.7425999999999999</v>
      </c>
      <c r="AL220" s="574">
        <v>1.0349999999999999</v>
      </c>
      <c r="AM220" s="601">
        <v>1.6837</v>
      </c>
      <c r="AN220" s="602">
        <v>1.6837</v>
      </c>
      <c r="AO220" s="603">
        <v>1.4831000000000001</v>
      </c>
      <c r="AP220" s="578">
        <v>0</v>
      </c>
      <c r="AQ220" s="578">
        <v>0</v>
      </c>
      <c r="AR220" s="579">
        <v>0</v>
      </c>
      <c r="AS220" s="305">
        <v>0</v>
      </c>
      <c r="AT220" s="557">
        <v>1</v>
      </c>
      <c r="AU220" s="557">
        <v>1</v>
      </c>
      <c r="AV220" s="580">
        <v>2053800</v>
      </c>
      <c r="AW220" s="581">
        <v>2.83</v>
      </c>
      <c r="AX220" s="580">
        <v>23288</v>
      </c>
      <c r="AY220" s="580">
        <v>2030512</v>
      </c>
      <c r="AZ220" s="229" t="s">
        <v>1231</v>
      </c>
      <c r="BA220" s="573">
        <v>1.7425999999999999</v>
      </c>
      <c r="BB220" s="305">
        <v>0</v>
      </c>
      <c r="BC220" s="582">
        <v>0</v>
      </c>
      <c r="BD220" s="583">
        <v>1.7602500000000001</v>
      </c>
      <c r="BE220" s="584">
        <v>3.5200000000000002E-2</v>
      </c>
      <c r="BF220" s="585">
        <v>3.5200000000000002E-2</v>
      </c>
      <c r="BG220" s="584">
        <v>3.5200000000000002E-2</v>
      </c>
      <c r="BH220" s="604">
        <v>0</v>
      </c>
      <c r="BI220" s="605"/>
      <c r="BK220" s="547"/>
    </row>
    <row r="221" spans="1:63" s="2" customFormat="1" x14ac:dyDescent="0.2">
      <c r="A221" s="22" t="s">
        <v>427</v>
      </c>
      <c r="B221" s="37" t="s">
        <v>428</v>
      </c>
      <c r="C221" s="38" t="s">
        <v>427</v>
      </c>
      <c r="D221" s="24" t="s">
        <v>428</v>
      </c>
      <c r="E221" s="39" t="s">
        <v>429</v>
      </c>
      <c r="F221" s="40" t="s">
        <v>405</v>
      </c>
      <c r="G221" s="41">
        <v>26</v>
      </c>
      <c r="H221" s="525"/>
      <c r="I221" s="555">
        <v>14299950</v>
      </c>
      <c r="J221" s="555">
        <v>3846250</v>
      </c>
      <c r="K221" s="555">
        <v>0</v>
      </c>
      <c r="L221" s="555">
        <v>0</v>
      </c>
      <c r="M221" s="595">
        <v>0</v>
      </c>
      <c r="N221" s="181">
        <v>14299950</v>
      </c>
      <c r="O221" s="556">
        <v>3846250</v>
      </c>
      <c r="P221" s="556">
        <v>10453700</v>
      </c>
      <c r="Q221" s="596">
        <v>761.69</v>
      </c>
      <c r="R221" s="597">
        <v>22.02</v>
      </c>
      <c r="S221" s="556">
        <v>181203</v>
      </c>
      <c r="T221" s="181">
        <v>0</v>
      </c>
      <c r="U221" s="598">
        <v>10453700</v>
      </c>
      <c r="V221" s="599">
        <v>13724.35</v>
      </c>
      <c r="W221" s="563">
        <v>237441</v>
      </c>
      <c r="X221" s="564">
        <v>311.73</v>
      </c>
      <c r="Y221" s="565">
        <v>13412.62</v>
      </c>
      <c r="Z221" s="564">
        <v>0</v>
      </c>
      <c r="AA221" s="566">
        <v>0</v>
      </c>
      <c r="AB221" s="567">
        <v>10453700</v>
      </c>
      <c r="AC221" s="538">
        <v>13724.35</v>
      </c>
      <c r="AD221" s="600">
        <v>1.4509300000000001</v>
      </c>
      <c r="AE221" s="569">
        <v>0</v>
      </c>
      <c r="AF221" s="568">
        <v>1.4509300000000001</v>
      </c>
      <c r="AG221" s="570">
        <v>1.4363999999999999</v>
      </c>
      <c r="AH221" s="571">
        <v>1.4363999999999999</v>
      </c>
      <c r="AI221" s="572">
        <v>1</v>
      </c>
      <c r="AJ221" s="573">
        <v>1.4363999999999999</v>
      </c>
      <c r="AK221" s="573">
        <v>1.4363999999999999</v>
      </c>
      <c r="AL221" s="574">
        <v>1.0509999999999999</v>
      </c>
      <c r="AM221" s="601">
        <v>1.3667</v>
      </c>
      <c r="AN221" s="602">
        <v>1.3667</v>
      </c>
      <c r="AO221" s="603">
        <v>1.4604999999999999</v>
      </c>
      <c r="AP221" s="578">
        <v>0</v>
      </c>
      <c r="AQ221" s="578">
        <v>0</v>
      </c>
      <c r="AR221" s="579">
        <v>0</v>
      </c>
      <c r="AS221" s="305">
        <v>0</v>
      </c>
      <c r="AT221" s="557">
        <v>1</v>
      </c>
      <c r="AU221" s="557">
        <v>1</v>
      </c>
      <c r="AV221" s="580">
        <v>10453700</v>
      </c>
      <c r="AW221" s="581">
        <v>22.02</v>
      </c>
      <c r="AX221" s="580">
        <v>181203</v>
      </c>
      <c r="AY221" s="580">
        <v>10272497</v>
      </c>
      <c r="AZ221" s="229" t="s">
        <v>1231</v>
      </c>
      <c r="BA221" s="573">
        <v>1.4363999999999999</v>
      </c>
      <c r="BB221" s="305">
        <v>0</v>
      </c>
      <c r="BC221" s="582">
        <v>0</v>
      </c>
      <c r="BD221" s="583">
        <v>1.4509300000000001</v>
      </c>
      <c r="BE221" s="584">
        <v>2.9000000000000001E-2</v>
      </c>
      <c r="BF221" s="585">
        <v>2.9000000000000001E-2</v>
      </c>
      <c r="BG221" s="584">
        <v>2.9000000000000001E-2</v>
      </c>
      <c r="BH221" s="604">
        <v>0</v>
      </c>
      <c r="BI221" s="605"/>
      <c r="BK221" s="547"/>
    </row>
    <row r="222" spans="1:63" s="2" customFormat="1" x14ac:dyDescent="0.2">
      <c r="A222" s="22" t="s">
        <v>430</v>
      </c>
      <c r="B222" s="37" t="s">
        <v>431</v>
      </c>
      <c r="C222" s="38" t="s">
        <v>430</v>
      </c>
      <c r="D222" s="24" t="s">
        <v>431</v>
      </c>
      <c r="E222" s="39" t="s">
        <v>432</v>
      </c>
      <c r="F222" s="40" t="s">
        <v>405</v>
      </c>
      <c r="G222" s="41">
        <v>26</v>
      </c>
      <c r="H222" s="525"/>
      <c r="I222" s="555">
        <v>12217575</v>
      </c>
      <c r="J222" s="555">
        <v>2158150</v>
      </c>
      <c r="K222" s="555">
        <v>0</v>
      </c>
      <c r="L222" s="555">
        <v>0</v>
      </c>
      <c r="M222" s="595">
        <v>0</v>
      </c>
      <c r="N222" s="181">
        <v>12217575</v>
      </c>
      <c r="O222" s="556">
        <v>2158150</v>
      </c>
      <c r="P222" s="556">
        <v>10059425</v>
      </c>
      <c r="Q222" s="596">
        <v>703.13</v>
      </c>
      <c r="R222" s="597">
        <v>4.84</v>
      </c>
      <c r="S222" s="556">
        <v>39828</v>
      </c>
      <c r="T222" s="181">
        <v>0</v>
      </c>
      <c r="U222" s="598">
        <v>10059425</v>
      </c>
      <c r="V222" s="599">
        <v>14306.64</v>
      </c>
      <c r="W222" s="563">
        <v>187209</v>
      </c>
      <c r="X222" s="564">
        <v>266.25</v>
      </c>
      <c r="Y222" s="565">
        <v>14040.39</v>
      </c>
      <c r="Z222" s="564">
        <v>0</v>
      </c>
      <c r="AA222" s="566">
        <v>0</v>
      </c>
      <c r="AB222" s="567">
        <v>10059425</v>
      </c>
      <c r="AC222" s="538">
        <v>14306.64</v>
      </c>
      <c r="AD222" s="600">
        <v>1.5124899999999999</v>
      </c>
      <c r="AE222" s="569">
        <v>0</v>
      </c>
      <c r="AF222" s="568">
        <v>1.5124899999999999</v>
      </c>
      <c r="AG222" s="570">
        <v>1.4974000000000001</v>
      </c>
      <c r="AH222" s="571">
        <v>1.4974000000000001</v>
      </c>
      <c r="AI222" s="572">
        <v>1</v>
      </c>
      <c r="AJ222" s="573">
        <v>1.4974000000000001</v>
      </c>
      <c r="AK222" s="573">
        <v>1.4974000000000001</v>
      </c>
      <c r="AL222" s="574">
        <v>0.99960000000000004</v>
      </c>
      <c r="AM222" s="601">
        <v>1.498</v>
      </c>
      <c r="AN222" s="602">
        <v>1.498</v>
      </c>
      <c r="AO222" s="603">
        <v>1.5356000000000001</v>
      </c>
      <c r="AP222" s="578">
        <v>0</v>
      </c>
      <c r="AQ222" s="578">
        <v>0</v>
      </c>
      <c r="AR222" s="579">
        <v>0</v>
      </c>
      <c r="AS222" s="305">
        <v>0</v>
      </c>
      <c r="AT222" s="557">
        <v>1</v>
      </c>
      <c r="AU222" s="557">
        <v>1</v>
      </c>
      <c r="AV222" s="580">
        <v>10059425</v>
      </c>
      <c r="AW222" s="581">
        <v>4.84</v>
      </c>
      <c r="AX222" s="580">
        <v>39828</v>
      </c>
      <c r="AY222" s="580">
        <v>10019597</v>
      </c>
      <c r="AZ222" s="229" t="s">
        <v>1231</v>
      </c>
      <c r="BA222" s="573">
        <v>1.4974000000000001</v>
      </c>
      <c r="BB222" s="305">
        <v>0</v>
      </c>
      <c r="BC222" s="582">
        <v>0</v>
      </c>
      <c r="BD222" s="583">
        <v>1.5124899999999999</v>
      </c>
      <c r="BE222" s="584">
        <v>3.0200000000000001E-2</v>
      </c>
      <c r="BF222" s="585">
        <v>3.0200000000000001E-2</v>
      </c>
      <c r="BG222" s="584">
        <v>3.0200000000000001E-2</v>
      </c>
      <c r="BH222" s="604">
        <v>0</v>
      </c>
      <c r="BI222" s="605"/>
      <c r="BK222" s="547"/>
    </row>
    <row r="223" spans="1:63" s="2" customFormat="1" x14ac:dyDescent="0.2">
      <c r="A223" s="22" t="s">
        <v>433</v>
      </c>
      <c r="B223" s="37" t="s">
        <v>434</v>
      </c>
      <c r="C223" s="38" t="s">
        <v>433</v>
      </c>
      <c r="D223" s="24" t="s">
        <v>435</v>
      </c>
      <c r="E223" s="39" t="s">
        <v>436</v>
      </c>
      <c r="F223" s="40" t="s">
        <v>437</v>
      </c>
      <c r="G223" s="41">
        <v>27</v>
      </c>
      <c r="H223" s="525"/>
      <c r="I223" s="555">
        <v>3993039</v>
      </c>
      <c r="J223" s="555">
        <v>891855</v>
      </c>
      <c r="K223" s="555">
        <v>0</v>
      </c>
      <c r="L223" s="555">
        <v>0</v>
      </c>
      <c r="M223" s="595">
        <v>0</v>
      </c>
      <c r="N223" s="181">
        <v>3993039</v>
      </c>
      <c r="O223" s="556">
        <v>891855</v>
      </c>
      <c r="P223" s="556">
        <v>3101184</v>
      </c>
      <c r="Q223" s="596">
        <v>224.08</v>
      </c>
      <c r="R223" s="597">
        <v>0</v>
      </c>
      <c r="S223" s="556">
        <v>0</v>
      </c>
      <c r="T223" s="181">
        <v>0</v>
      </c>
      <c r="U223" s="598">
        <v>3101184</v>
      </c>
      <c r="V223" s="599">
        <v>13839.63</v>
      </c>
      <c r="W223" s="563">
        <v>239363</v>
      </c>
      <c r="X223" s="564">
        <v>1068.2</v>
      </c>
      <c r="Y223" s="565">
        <v>12771.429999999998</v>
      </c>
      <c r="Z223" s="564">
        <v>0</v>
      </c>
      <c r="AA223" s="566">
        <v>0</v>
      </c>
      <c r="AB223" s="567">
        <v>3101184</v>
      </c>
      <c r="AC223" s="538">
        <v>13839.63</v>
      </c>
      <c r="AD223" s="600">
        <v>1.46312</v>
      </c>
      <c r="AE223" s="569">
        <v>0</v>
      </c>
      <c r="AF223" s="568">
        <v>1.46312</v>
      </c>
      <c r="AG223" s="570">
        <v>1.4484999999999999</v>
      </c>
      <c r="AH223" s="571">
        <v>1.4484999999999999</v>
      </c>
      <c r="AI223" s="572">
        <v>0.50860000000000005</v>
      </c>
      <c r="AJ223" s="573">
        <v>0.73670000000000002</v>
      </c>
      <c r="AK223" s="573">
        <v>1.5127999999999999</v>
      </c>
      <c r="AL223" s="574">
        <v>1.0499000000000001</v>
      </c>
      <c r="AM223" s="601">
        <v>0.70169999999999999</v>
      </c>
      <c r="AN223" s="602">
        <v>1.4409000000000001</v>
      </c>
      <c r="AO223" s="603">
        <v>1.462</v>
      </c>
      <c r="AP223" s="578">
        <v>0</v>
      </c>
      <c r="AQ223" s="578">
        <v>0</v>
      </c>
      <c r="AR223" s="579">
        <v>0</v>
      </c>
      <c r="AS223" s="305">
        <v>0</v>
      </c>
      <c r="AT223" s="557">
        <v>1</v>
      </c>
      <c r="AU223" s="557">
        <v>1</v>
      </c>
      <c r="AV223" s="580">
        <v>3101184</v>
      </c>
      <c r="AW223" s="581">
        <v>0</v>
      </c>
      <c r="AX223" s="580">
        <v>0</v>
      </c>
      <c r="AY223" s="580">
        <v>3101184</v>
      </c>
      <c r="AZ223" s="229" t="s">
        <v>1231</v>
      </c>
      <c r="BA223" s="573">
        <v>1.4484999999999999</v>
      </c>
      <c r="BB223" s="305">
        <v>0</v>
      </c>
      <c r="BC223" s="582">
        <v>0</v>
      </c>
      <c r="BD223" s="583">
        <v>1.46312</v>
      </c>
      <c r="BE223" s="584">
        <v>2.93E-2</v>
      </c>
      <c r="BF223" s="585">
        <v>1.49E-2</v>
      </c>
      <c r="BG223" s="584">
        <v>3.0599999999999999E-2</v>
      </c>
      <c r="BH223" s="604">
        <v>0</v>
      </c>
      <c r="BI223" s="605"/>
      <c r="BK223" s="547"/>
    </row>
    <row r="224" spans="1:63" s="2" customFormat="1" x14ac:dyDescent="0.2">
      <c r="A224" s="22" t="s">
        <v>438</v>
      </c>
      <c r="B224" s="37" t="s">
        <v>439</v>
      </c>
      <c r="C224" s="38" t="s">
        <v>438</v>
      </c>
      <c r="D224" s="24" t="s">
        <v>439</v>
      </c>
      <c r="E224" s="59" t="s">
        <v>440</v>
      </c>
      <c r="F224" s="40" t="s">
        <v>437</v>
      </c>
      <c r="G224" s="41">
        <v>27</v>
      </c>
      <c r="H224" s="525">
        <v>2</v>
      </c>
      <c r="I224" s="555">
        <v>0</v>
      </c>
      <c r="J224" s="555">
        <v>0</v>
      </c>
      <c r="K224" s="555">
        <v>0</v>
      </c>
      <c r="L224" s="555">
        <v>0</v>
      </c>
      <c r="M224" s="595">
        <v>0</v>
      </c>
      <c r="N224" s="181">
        <v>0</v>
      </c>
      <c r="O224" s="556">
        <v>0</v>
      </c>
      <c r="P224" s="556">
        <v>0</v>
      </c>
      <c r="Q224" s="596">
        <v>0</v>
      </c>
      <c r="R224" s="597">
        <v>0</v>
      </c>
      <c r="S224" s="556">
        <v>0</v>
      </c>
      <c r="T224" s="181">
        <v>0</v>
      </c>
      <c r="U224" s="598">
        <v>0</v>
      </c>
      <c r="V224" s="599">
        <v>0</v>
      </c>
      <c r="W224" s="563">
        <v>0</v>
      </c>
      <c r="X224" s="564">
        <v>0</v>
      </c>
      <c r="Y224" s="565">
        <v>0</v>
      </c>
      <c r="Z224" s="564">
        <v>0</v>
      </c>
      <c r="AA224" s="566">
        <v>0</v>
      </c>
      <c r="AB224" s="567">
        <v>0</v>
      </c>
      <c r="AC224" s="538">
        <v>0</v>
      </c>
      <c r="AD224" s="600">
        <v>0</v>
      </c>
      <c r="AE224" s="569">
        <v>0</v>
      </c>
      <c r="AF224" s="568">
        <v>0</v>
      </c>
      <c r="AG224" s="570">
        <v>0</v>
      </c>
      <c r="AH224" s="571">
        <v>0</v>
      </c>
      <c r="AI224" s="572">
        <v>0</v>
      </c>
      <c r="AJ224" s="573">
        <v>0</v>
      </c>
      <c r="AK224" s="573">
        <v>1.4086000000000001</v>
      </c>
      <c r="AL224" s="574">
        <v>1.0995999999999999</v>
      </c>
      <c r="AM224" s="601">
        <v>0</v>
      </c>
      <c r="AN224" s="602">
        <v>1.2809999999999999</v>
      </c>
      <c r="AO224" s="603">
        <v>1.3959999999999999</v>
      </c>
      <c r="AP224" s="578">
        <v>0</v>
      </c>
      <c r="AQ224" s="578">
        <v>0</v>
      </c>
      <c r="AR224" s="579">
        <v>0</v>
      </c>
      <c r="AS224" s="305">
        <v>0</v>
      </c>
      <c r="AT224" s="557">
        <v>1</v>
      </c>
      <c r="AU224" s="557">
        <v>1</v>
      </c>
      <c r="AV224" s="580">
        <v>0</v>
      </c>
      <c r="AW224" s="581">
        <v>0</v>
      </c>
      <c r="AX224" s="580">
        <v>0</v>
      </c>
      <c r="AY224" s="580">
        <v>0</v>
      </c>
      <c r="AZ224" s="229" t="s">
        <v>1231</v>
      </c>
      <c r="BA224" s="573">
        <v>0</v>
      </c>
      <c r="BB224" s="305">
        <v>0</v>
      </c>
      <c r="BC224" s="582">
        <v>0</v>
      </c>
      <c r="BD224" s="583">
        <v>0</v>
      </c>
      <c r="BE224" s="584">
        <v>0</v>
      </c>
      <c r="BF224" s="585">
        <v>0</v>
      </c>
      <c r="BG224" s="584">
        <v>2.8500000000000001E-2</v>
      </c>
      <c r="BH224" s="604">
        <v>1</v>
      </c>
      <c r="BI224" s="605"/>
      <c r="BK224" s="547"/>
    </row>
    <row r="225" spans="1:63" s="2" customFormat="1" x14ac:dyDescent="0.2">
      <c r="A225" s="22" t="s">
        <v>441</v>
      </c>
      <c r="B225" s="37" t="s">
        <v>442</v>
      </c>
      <c r="C225" s="38" t="s">
        <v>441</v>
      </c>
      <c r="D225" s="24" t="s">
        <v>442</v>
      </c>
      <c r="E225" s="39" t="s">
        <v>443</v>
      </c>
      <c r="F225" s="40" t="s">
        <v>437</v>
      </c>
      <c r="G225" s="41">
        <v>27</v>
      </c>
      <c r="H225" s="525"/>
      <c r="I225" s="555">
        <v>2362684</v>
      </c>
      <c r="J225" s="555">
        <v>693022</v>
      </c>
      <c r="K225" s="555">
        <v>0</v>
      </c>
      <c r="L225" s="555">
        <v>0</v>
      </c>
      <c r="M225" s="595">
        <v>0</v>
      </c>
      <c r="N225" s="181">
        <v>2362684</v>
      </c>
      <c r="O225" s="556">
        <v>693022</v>
      </c>
      <c r="P225" s="556">
        <v>1669662</v>
      </c>
      <c r="Q225" s="596">
        <v>125.04</v>
      </c>
      <c r="R225" s="597">
        <v>0</v>
      </c>
      <c r="S225" s="556">
        <v>0</v>
      </c>
      <c r="T225" s="181">
        <v>0</v>
      </c>
      <c r="U225" s="598">
        <v>1669662</v>
      </c>
      <c r="V225" s="599">
        <v>13353.02</v>
      </c>
      <c r="W225" s="563">
        <v>0</v>
      </c>
      <c r="X225" s="564">
        <v>0</v>
      </c>
      <c r="Y225" s="565">
        <v>13353.02</v>
      </c>
      <c r="Z225" s="564">
        <v>0</v>
      </c>
      <c r="AA225" s="566">
        <v>0</v>
      </c>
      <c r="AB225" s="567">
        <v>1669662</v>
      </c>
      <c r="AC225" s="538">
        <v>13353.02</v>
      </c>
      <c r="AD225" s="600">
        <v>1.41167</v>
      </c>
      <c r="AE225" s="569">
        <v>0</v>
      </c>
      <c r="AF225" s="568">
        <v>1.41167</v>
      </c>
      <c r="AG225" s="570">
        <v>1.3976</v>
      </c>
      <c r="AH225" s="571">
        <v>1.3976</v>
      </c>
      <c r="AI225" s="572">
        <v>0.49370000000000003</v>
      </c>
      <c r="AJ225" s="573">
        <v>0.69</v>
      </c>
      <c r="AK225" s="573">
        <v>1.4895999999999998</v>
      </c>
      <c r="AL225" s="574">
        <v>1.0734000000000001</v>
      </c>
      <c r="AM225" s="601">
        <v>0.64280000000000004</v>
      </c>
      <c r="AN225" s="602">
        <v>1.3877000000000002</v>
      </c>
      <c r="AO225" s="603">
        <v>1.43</v>
      </c>
      <c r="AP225" s="578">
        <v>0</v>
      </c>
      <c r="AQ225" s="578">
        <v>0</v>
      </c>
      <c r="AR225" s="579">
        <v>0</v>
      </c>
      <c r="AS225" s="305">
        <v>0</v>
      </c>
      <c r="AT225" s="557">
        <v>1</v>
      </c>
      <c r="AU225" s="557">
        <v>1</v>
      </c>
      <c r="AV225" s="580">
        <v>1669662</v>
      </c>
      <c r="AW225" s="581">
        <v>0</v>
      </c>
      <c r="AX225" s="580">
        <v>0</v>
      </c>
      <c r="AY225" s="580">
        <v>1669662</v>
      </c>
      <c r="AZ225" s="229" t="s">
        <v>1231</v>
      </c>
      <c r="BA225" s="573">
        <v>1.3976</v>
      </c>
      <c r="BB225" s="305">
        <v>0</v>
      </c>
      <c r="BC225" s="582">
        <v>0</v>
      </c>
      <c r="BD225" s="583">
        <v>1.41167</v>
      </c>
      <c r="BE225" s="584">
        <v>2.8199999999999999E-2</v>
      </c>
      <c r="BF225" s="585">
        <v>1.3899999999999999E-2</v>
      </c>
      <c r="BG225" s="584">
        <v>3.0099999999999998E-2</v>
      </c>
      <c r="BH225" s="604">
        <v>0</v>
      </c>
      <c r="BI225" s="605"/>
      <c r="BK225" s="547"/>
    </row>
    <row r="226" spans="1:63" s="2" customFormat="1" x14ac:dyDescent="0.2">
      <c r="A226" s="22" t="s">
        <v>444</v>
      </c>
      <c r="B226" s="37" t="s">
        <v>445</v>
      </c>
      <c r="C226" s="38" t="s">
        <v>444</v>
      </c>
      <c r="D226" s="24" t="s">
        <v>445</v>
      </c>
      <c r="E226" s="39" t="s">
        <v>446</v>
      </c>
      <c r="F226" s="40" t="s">
        <v>437</v>
      </c>
      <c r="G226" s="41">
        <v>27</v>
      </c>
      <c r="H226" s="525"/>
      <c r="I226" s="555">
        <v>8193272</v>
      </c>
      <c r="J226" s="555">
        <v>907111</v>
      </c>
      <c r="K226" s="555">
        <v>0</v>
      </c>
      <c r="L226" s="555">
        <v>0</v>
      </c>
      <c r="M226" s="595">
        <v>0</v>
      </c>
      <c r="N226" s="181">
        <v>8193272</v>
      </c>
      <c r="O226" s="556">
        <v>907111</v>
      </c>
      <c r="P226" s="556">
        <v>7286161</v>
      </c>
      <c r="Q226" s="596">
        <v>400.04</v>
      </c>
      <c r="R226" s="597">
        <v>9.44</v>
      </c>
      <c r="S226" s="556">
        <v>77682</v>
      </c>
      <c r="T226" s="181">
        <v>0</v>
      </c>
      <c r="U226" s="598">
        <v>7286161</v>
      </c>
      <c r="V226" s="599">
        <v>18213.580000000002</v>
      </c>
      <c r="W226" s="563">
        <v>511300</v>
      </c>
      <c r="X226" s="564">
        <v>1278.1199999999999</v>
      </c>
      <c r="Y226" s="565">
        <v>16935.460000000003</v>
      </c>
      <c r="Z226" s="564">
        <v>0</v>
      </c>
      <c r="AA226" s="566">
        <v>0</v>
      </c>
      <c r="AB226" s="567">
        <v>7286161</v>
      </c>
      <c r="AC226" s="538">
        <v>18213.580000000002</v>
      </c>
      <c r="AD226" s="600">
        <v>1.92553</v>
      </c>
      <c r="AE226" s="569">
        <v>0</v>
      </c>
      <c r="AF226" s="568">
        <v>1.92553</v>
      </c>
      <c r="AG226" s="570">
        <v>1.9063000000000001</v>
      </c>
      <c r="AH226" s="571">
        <v>1.9063000000000001</v>
      </c>
      <c r="AI226" s="572">
        <v>1</v>
      </c>
      <c r="AJ226" s="573">
        <v>1.9063000000000001</v>
      </c>
      <c r="AK226" s="573">
        <v>1.9063000000000001</v>
      </c>
      <c r="AL226" s="574">
        <v>0.99760000000000004</v>
      </c>
      <c r="AM226" s="601">
        <v>1.9109</v>
      </c>
      <c r="AN226" s="602">
        <v>1.9109</v>
      </c>
      <c r="AO226" s="603">
        <v>1.5387</v>
      </c>
      <c r="AP226" s="578">
        <v>0</v>
      </c>
      <c r="AQ226" s="578">
        <v>0</v>
      </c>
      <c r="AR226" s="579">
        <v>0</v>
      </c>
      <c r="AS226" s="305">
        <v>0</v>
      </c>
      <c r="AT226" s="557">
        <v>1</v>
      </c>
      <c r="AU226" s="557">
        <v>1</v>
      </c>
      <c r="AV226" s="580">
        <v>7286161</v>
      </c>
      <c r="AW226" s="581">
        <v>9.44</v>
      </c>
      <c r="AX226" s="580">
        <v>77682</v>
      </c>
      <c r="AY226" s="580">
        <v>7208479</v>
      </c>
      <c r="AZ226" s="229" t="s">
        <v>1231</v>
      </c>
      <c r="BA226" s="573">
        <v>1.9063000000000001</v>
      </c>
      <c r="BB226" s="305">
        <v>0</v>
      </c>
      <c r="BC226" s="582">
        <v>0</v>
      </c>
      <c r="BD226" s="583">
        <v>1.92553</v>
      </c>
      <c r="BE226" s="584">
        <v>3.85E-2</v>
      </c>
      <c r="BF226" s="585">
        <v>3.85E-2</v>
      </c>
      <c r="BG226" s="584">
        <v>3.85E-2</v>
      </c>
      <c r="BH226" s="604">
        <v>0</v>
      </c>
      <c r="BI226" s="605"/>
      <c r="BK226" s="547"/>
    </row>
    <row r="227" spans="1:63" s="2" customFormat="1" x14ac:dyDescent="0.2">
      <c r="A227" s="22" t="s">
        <v>447</v>
      </c>
      <c r="B227" s="37" t="s">
        <v>448</v>
      </c>
      <c r="C227" s="58" t="s">
        <v>447</v>
      </c>
      <c r="D227" s="24" t="s">
        <v>448</v>
      </c>
      <c r="E227" s="59" t="s">
        <v>449</v>
      </c>
      <c r="F227" s="40" t="s">
        <v>437</v>
      </c>
      <c r="G227" s="41">
        <v>27</v>
      </c>
      <c r="H227" s="525">
        <v>2</v>
      </c>
      <c r="I227" s="555">
        <v>0</v>
      </c>
      <c r="J227" s="555">
        <v>0</v>
      </c>
      <c r="K227" s="555">
        <v>0</v>
      </c>
      <c r="L227" s="555">
        <v>0</v>
      </c>
      <c r="M227" s="595">
        <v>0</v>
      </c>
      <c r="N227" s="181">
        <v>0</v>
      </c>
      <c r="O227" s="556">
        <v>0</v>
      </c>
      <c r="P227" s="556">
        <v>0</v>
      </c>
      <c r="Q227" s="596">
        <v>0</v>
      </c>
      <c r="R227" s="597">
        <v>0</v>
      </c>
      <c r="S227" s="556">
        <v>0</v>
      </c>
      <c r="T227" s="181">
        <v>0</v>
      </c>
      <c r="U227" s="598">
        <v>0</v>
      </c>
      <c r="V227" s="599">
        <v>0</v>
      </c>
      <c r="W227" s="563">
        <v>0</v>
      </c>
      <c r="X227" s="564">
        <v>0</v>
      </c>
      <c r="Y227" s="565">
        <v>0</v>
      </c>
      <c r="Z227" s="564">
        <v>0</v>
      </c>
      <c r="AA227" s="566">
        <v>0</v>
      </c>
      <c r="AB227" s="567">
        <v>0</v>
      </c>
      <c r="AC227" s="538">
        <v>0</v>
      </c>
      <c r="AD227" s="600">
        <v>0</v>
      </c>
      <c r="AE227" s="569">
        <v>0</v>
      </c>
      <c r="AF227" s="568">
        <v>0</v>
      </c>
      <c r="AG227" s="570">
        <v>0</v>
      </c>
      <c r="AH227" s="571">
        <v>0</v>
      </c>
      <c r="AI227" s="572">
        <v>0</v>
      </c>
      <c r="AJ227" s="573">
        <v>0</v>
      </c>
      <c r="AK227" s="573">
        <v>1.4086000000000001</v>
      </c>
      <c r="AL227" s="574">
        <v>1.0911999999999999</v>
      </c>
      <c r="AM227" s="601">
        <v>0</v>
      </c>
      <c r="AN227" s="602">
        <v>1.2908999999999999</v>
      </c>
      <c r="AO227" s="603">
        <v>1.4067000000000001</v>
      </c>
      <c r="AP227" s="578">
        <v>0</v>
      </c>
      <c r="AQ227" s="578">
        <v>0</v>
      </c>
      <c r="AR227" s="579">
        <v>0</v>
      </c>
      <c r="AS227" s="305">
        <v>0</v>
      </c>
      <c r="AT227" s="557">
        <v>1</v>
      </c>
      <c r="AU227" s="557">
        <v>1</v>
      </c>
      <c r="AV227" s="580">
        <v>0</v>
      </c>
      <c r="AW227" s="581">
        <v>0</v>
      </c>
      <c r="AX227" s="580">
        <v>0</v>
      </c>
      <c r="AY227" s="580">
        <v>0</v>
      </c>
      <c r="AZ227" s="229" t="s">
        <v>1231</v>
      </c>
      <c r="BA227" s="573">
        <v>0</v>
      </c>
      <c r="BB227" s="305">
        <v>0</v>
      </c>
      <c r="BC227" s="582">
        <v>0</v>
      </c>
      <c r="BD227" s="583">
        <v>0</v>
      </c>
      <c r="BE227" s="584">
        <v>0</v>
      </c>
      <c r="BF227" s="585">
        <v>0</v>
      </c>
      <c r="BG227" s="584">
        <v>2.8500000000000001E-2</v>
      </c>
      <c r="BH227" s="604">
        <v>1</v>
      </c>
      <c r="BI227" s="605"/>
      <c r="BK227" s="547"/>
    </row>
    <row r="228" spans="1:63" s="2" customFormat="1" x14ac:dyDescent="0.2">
      <c r="A228" s="311" t="s">
        <v>433</v>
      </c>
      <c r="B228" s="606" t="s">
        <v>434</v>
      </c>
      <c r="C228" s="607" t="s">
        <v>450</v>
      </c>
      <c r="D228" s="608" t="s">
        <v>1085</v>
      </c>
      <c r="E228" s="185" t="s">
        <v>1086</v>
      </c>
      <c r="F228" s="609" t="s">
        <v>437</v>
      </c>
      <c r="G228" s="187">
        <v>27</v>
      </c>
      <c r="H228" s="610"/>
      <c r="I228" s="611">
        <v>0</v>
      </c>
      <c r="J228" s="611">
        <v>0</v>
      </c>
      <c r="K228" s="611">
        <v>0</v>
      </c>
      <c r="L228" s="611">
        <v>0</v>
      </c>
      <c r="M228" s="612">
        <v>0</v>
      </c>
      <c r="N228" s="186">
        <v>0</v>
      </c>
      <c r="O228" s="613">
        <v>0</v>
      </c>
      <c r="P228" s="613">
        <v>0</v>
      </c>
      <c r="Q228" s="614">
        <v>0</v>
      </c>
      <c r="R228" s="615">
        <v>0</v>
      </c>
      <c r="S228" s="613">
        <v>0</v>
      </c>
      <c r="T228" s="186">
        <v>0</v>
      </c>
      <c r="U228" s="616">
        <v>0</v>
      </c>
      <c r="V228" s="617">
        <v>0</v>
      </c>
      <c r="W228" s="563">
        <v>0</v>
      </c>
      <c r="X228" s="564">
        <v>0</v>
      </c>
      <c r="Y228" s="565">
        <v>0</v>
      </c>
      <c r="Z228" s="564">
        <v>0</v>
      </c>
      <c r="AA228" s="566">
        <v>0</v>
      </c>
      <c r="AB228" s="567">
        <v>0</v>
      </c>
      <c r="AC228" s="618">
        <v>0</v>
      </c>
      <c r="AD228" s="619">
        <v>0</v>
      </c>
      <c r="AE228" s="569">
        <v>0</v>
      </c>
      <c r="AF228" s="568">
        <v>0</v>
      </c>
      <c r="AG228" s="570">
        <v>0</v>
      </c>
      <c r="AH228" s="571">
        <v>0</v>
      </c>
      <c r="AI228" s="620">
        <v>0.4914</v>
      </c>
      <c r="AJ228" s="621">
        <v>0.77610000000000001</v>
      </c>
      <c r="AK228" s="621">
        <v>0</v>
      </c>
      <c r="AL228" s="574">
        <v>0</v>
      </c>
      <c r="AM228" s="601">
        <v>0.73919999999999997</v>
      </c>
      <c r="AN228" s="602">
        <v>0</v>
      </c>
      <c r="AO228" s="603">
        <v>0</v>
      </c>
      <c r="AP228" s="578">
        <v>0</v>
      </c>
      <c r="AQ228" s="578" t="s">
        <v>1377</v>
      </c>
      <c r="AR228" s="579">
        <v>0</v>
      </c>
      <c r="AS228" s="305">
        <v>0</v>
      </c>
      <c r="AT228" s="557">
        <v>0</v>
      </c>
      <c r="AU228" s="557">
        <v>0</v>
      </c>
      <c r="AV228" s="580">
        <v>0</v>
      </c>
      <c r="AW228" s="581">
        <v>0</v>
      </c>
      <c r="AX228" s="580">
        <v>0</v>
      </c>
      <c r="AY228" s="580">
        <v>0</v>
      </c>
      <c r="AZ228" s="229" t="s">
        <v>1231</v>
      </c>
      <c r="BA228" s="573">
        <v>0</v>
      </c>
      <c r="BB228" s="305">
        <v>0</v>
      </c>
      <c r="BC228" s="582">
        <v>0</v>
      </c>
      <c r="BD228" s="583">
        <v>0</v>
      </c>
      <c r="BE228" s="584">
        <v>0</v>
      </c>
      <c r="BF228" s="585">
        <v>1.5699999999999999E-2</v>
      </c>
      <c r="BG228" s="584">
        <v>0</v>
      </c>
      <c r="BH228" s="604">
        <v>0</v>
      </c>
      <c r="BI228" s="605"/>
      <c r="BK228" s="547"/>
    </row>
    <row r="229" spans="1:63" s="2" customFormat="1" x14ac:dyDescent="0.2">
      <c r="A229" s="311" t="s">
        <v>441</v>
      </c>
      <c r="B229" s="606" t="s">
        <v>442</v>
      </c>
      <c r="C229" s="607" t="s">
        <v>450</v>
      </c>
      <c r="D229" s="608" t="s">
        <v>1085</v>
      </c>
      <c r="E229" s="185" t="s">
        <v>1087</v>
      </c>
      <c r="F229" s="609" t="s">
        <v>437</v>
      </c>
      <c r="G229" s="187">
        <v>27</v>
      </c>
      <c r="H229" s="610"/>
      <c r="I229" s="611">
        <v>0</v>
      </c>
      <c r="J229" s="611">
        <v>0</v>
      </c>
      <c r="K229" s="611">
        <v>0</v>
      </c>
      <c r="L229" s="611">
        <v>0</v>
      </c>
      <c r="M229" s="612">
        <v>0</v>
      </c>
      <c r="N229" s="186">
        <v>0</v>
      </c>
      <c r="O229" s="613">
        <v>0</v>
      </c>
      <c r="P229" s="613">
        <v>0</v>
      </c>
      <c r="Q229" s="614">
        <v>0</v>
      </c>
      <c r="R229" s="615">
        <v>0</v>
      </c>
      <c r="S229" s="613">
        <v>0</v>
      </c>
      <c r="T229" s="186">
        <v>0</v>
      </c>
      <c r="U229" s="616">
        <v>0</v>
      </c>
      <c r="V229" s="617">
        <v>0</v>
      </c>
      <c r="W229" s="563">
        <v>0</v>
      </c>
      <c r="X229" s="564">
        <v>0</v>
      </c>
      <c r="Y229" s="565">
        <v>0</v>
      </c>
      <c r="Z229" s="564">
        <v>0</v>
      </c>
      <c r="AA229" s="566">
        <v>0</v>
      </c>
      <c r="AB229" s="567">
        <v>0</v>
      </c>
      <c r="AC229" s="618">
        <v>0</v>
      </c>
      <c r="AD229" s="619">
        <v>0</v>
      </c>
      <c r="AE229" s="569">
        <v>0</v>
      </c>
      <c r="AF229" s="568">
        <v>0</v>
      </c>
      <c r="AG229" s="570">
        <v>0</v>
      </c>
      <c r="AH229" s="571">
        <v>0</v>
      </c>
      <c r="AI229" s="620">
        <v>0.50629999999999997</v>
      </c>
      <c r="AJ229" s="621">
        <v>0.79959999999999998</v>
      </c>
      <c r="AK229" s="621">
        <v>0</v>
      </c>
      <c r="AL229" s="574">
        <v>0</v>
      </c>
      <c r="AM229" s="601">
        <v>0.74490000000000001</v>
      </c>
      <c r="AN229" s="602">
        <v>0</v>
      </c>
      <c r="AO229" s="603">
        <v>0</v>
      </c>
      <c r="AP229" s="578">
        <v>0</v>
      </c>
      <c r="AQ229" s="578" t="s">
        <v>1377</v>
      </c>
      <c r="AR229" s="579">
        <v>0</v>
      </c>
      <c r="AS229" s="305">
        <v>0</v>
      </c>
      <c r="AT229" s="557">
        <v>0</v>
      </c>
      <c r="AU229" s="557">
        <v>0</v>
      </c>
      <c r="AV229" s="580">
        <v>0</v>
      </c>
      <c r="AW229" s="581">
        <v>0</v>
      </c>
      <c r="AX229" s="580">
        <v>0</v>
      </c>
      <c r="AY229" s="580">
        <v>0</v>
      </c>
      <c r="AZ229" s="229" t="s">
        <v>1231</v>
      </c>
      <c r="BA229" s="573">
        <v>0</v>
      </c>
      <c r="BB229" s="305">
        <v>0</v>
      </c>
      <c r="BC229" s="582">
        <v>0</v>
      </c>
      <c r="BD229" s="583">
        <v>0</v>
      </c>
      <c r="BE229" s="584">
        <v>0</v>
      </c>
      <c r="BF229" s="585">
        <v>1.6199999999999999E-2</v>
      </c>
      <c r="BG229" s="584">
        <v>0</v>
      </c>
      <c r="BH229" s="604">
        <v>0</v>
      </c>
      <c r="BI229" s="605"/>
      <c r="BK229" s="547"/>
    </row>
    <row r="230" spans="1:63" s="2" customFormat="1" x14ac:dyDescent="0.2">
      <c r="A230" s="42" t="s">
        <v>450</v>
      </c>
      <c r="B230" s="43" t="s">
        <v>451</v>
      </c>
      <c r="C230" s="44" t="s">
        <v>450</v>
      </c>
      <c r="D230" s="45" t="s">
        <v>451</v>
      </c>
      <c r="E230" s="46" t="s">
        <v>452</v>
      </c>
      <c r="F230" s="47" t="s">
        <v>437</v>
      </c>
      <c r="G230" s="48">
        <v>27</v>
      </c>
      <c r="H230" s="610"/>
      <c r="I230" s="622">
        <v>9279580</v>
      </c>
      <c r="J230" s="622">
        <v>4077493</v>
      </c>
      <c r="K230" s="622">
        <v>0</v>
      </c>
      <c r="L230" s="622">
        <v>0</v>
      </c>
      <c r="M230" s="190">
        <v>0</v>
      </c>
      <c r="N230" s="623">
        <v>9279580</v>
      </c>
      <c r="O230" s="624">
        <v>4077493</v>
      </c>
      <c r="P230" s="624">
        <v>5202087</v>
      </c>
      <c r="Q230" s="625">
        <v>344.74</v>
      </c>
      <c r="R230" s="626">
        <v>36.03</v>
      </c>
      <c r="S230" s="624">
        <v>296491</v>
      </c>
      <c r="T230" s="623">
        <v>0</v>
      </c>
      <c r="U230" s="627">
        <v>5202087</v>
      </c>
      <c r="V230" s="628">
        <v>15089.89</v>
      </c>
      <c r="W230" s="563">
        <v>2503</v>
      </c>
      <c r="X230" s="564">
        <v>7.26</v>
      </c>
      <c r="Y230" s="565">
        <v>15082.63</v>
      </c>
      <c r="Z230" s="564">
        <v>0</v>
      </c>
      <c r="AA230" s="566">
        <v>0</v>
      </c>
      <c r="AB230" s="567">
        <v>5202087</v>
      </c>
      <c r="AC230" s="538">
        <v>15089.89</v>
      </c>
      <c r="AD230" s="629">
        <v>1.5952900000000001</v>
      </c>
      <c r="AE230" s="569">
        <v>0</v>
      </c>
      <c r="AF230" s="568">
        <v>1.5952900000000001</v>
      </c>
      <c r="AG230" s="570">
        <v>1.5792999999999999</v>
      </c>
      <c r="AH230" s="571">
        <v>1.5792999999999999</v>
      </c>
      <c r="AI230" s="630">
        <v>0</v>
      </c>
      <c r="AJ230" s="631">
        <v>0</v>
      </c>
      <c r="AK230" s="631">
        <v>0</v>
      </c>
      <c r="AL230" s="574">
        <v>0</v>
      </c>
      <c r="AM230" s="601">
        <v>0</v>
      </c>
      <c r="AN230" s="602">
        <v>0</v>
      </c>
      <c r="AO230" s="603">
        <v>0</v>
      </c>
      <c r="AP230" s="578">
        <v>0</v>
      </c>
      <c r="AQ230" s="578" t="s">
        <v>1377</v>
      </c>
      <c r="AR230" s="579">
        <v>0</v>
      </c>
      <c r="AS230" s="305">
        <v>0</v>
      </c>
      <c r="AT230" s="557">
        <v>0</v>
      </c>
      <c r="AU230" s="557">
        <v>0</v>
      </c>
      <c r="AV230" s="580">
        <v>5202087</v>
      </c>
      <c r="AW230" s="581">
        <v>36.03</v>
      </c>
      <c r="AX230" s="580">
        <v>296491</v>
      </c>
      <c r="AY230" s="580">
        <v>4905596</v>
      </c>
      <c r="AZ230" s="229" t="s">
        <v>1231</v>
      </c>
      <c r="BA230" s="573">
        <v>1.5792999999999999</v>
      </c>
      <c r="BB230" s="305">
        <v>0</v>
      </c>
      <c r="BC230" s="582">
        <v>0</v>
      </c>
      <c r="BD230" s="583">
        <v>1.5952900000000001</v>
      </c>
      <c r="BE230" s="584">
        <v>3.1899999999999998E-2</v>
      </c>
      <c r="BF230" s="585">
        <v>0</v>
      </c>
      <c r="BG230" s="584">
        <v>0</v>
      </c>
      <c r="BH230" s="604">
        <v>0</v>
      </c>
      <c r="BI230" s="605"/>
      <c r="BK230" s="547"/>
    </row>
    <row r="231" spans="1:63" s="2" customFormat="1" x14ac:dyDescent="0.2">
      <c r="A231" s="311" t="s">
        <v>438</v>
      </c>
      <c r="B231" s="606" t="s">
        <v>439</v>
      </c>
      <c r="C231" s="607" t="s">
        <v>453</v>
      </c>
      <c r="D231" s="608" t="s">
        <v>1088</v>
      </c>
      <c r="E231" s="185" t="s">
        <v>1089</v>
      </c>
      <c r="F231" s="609" t="s">
        <v>437</v>
      </c>
      <c r="G231" s="187">
        <v>27</v>
      </c>
      <c r="H231" s="610"/>
      <c r="I231" s="611">
        <v>0</v>
      </c>
      <c r="J231" s="611">
        <v>0</v>
      </c>
      <c r="K231" s="611">
        <v>0</v>
      </c>
      <c r="L231" s="611">
        <v>0</v>
      </c>
      <c r="M231" s="612">
        <v>0</v>
      </c>
      <c r="N231" s="186">
        <v>0</v>
      </c>
      <c r="O231" s="613">
        <v>0</v>
      </c>
      <c r="P231" s="613">
        <v>0</v>
      </c>
      <c r="Q231" s="614">
        <v>0</v>
      </c>
      <c r="R231" s="615">
        <v>0</v>
      </c>
      <c r="S231" s="613">
        <v>0</v>
      </c>
      <c r="T231" s="186">
        <v>0</v>
      </c>
      <c r="U231" s="616">
        <v>0</v>
      </c>
      <c r="V231" s="617">
        <v>0</v>
      </c>
      <c r="W231" s="563">
        <v>0</v>
      </c>
      <c r="X231" s="564">
        <v>0</v>
      </c>
      <c r="Y231" s="565">
        <v>0</v>
      </c>
      <c r="Z231" s="564">
        <v>0</v>
      </c>
      <c r="AA231" s="566">
        <v>0</v>
      </c>
      <c r="AB231" s="567">
        <v>0</v>
      </c>
      <c r="AC231" s="618">
        <v>0</v>
      </c>
      <c r="AD231" s="619">
        <v>0</v>
      </c>
      <c r="AE231" s="569">
        <v>0</v>
      </c>
      <c r="AF231" s="568">
        <v>0</v>
      </c>
      <c r="AG231" s="570">
        <v>0</v>
      </c>
      <c r="AH231" s="571">
        <v>0</v>
      </c>
      <c r="AI231" s="620">
        <v>1</v>
      </c>
      <c r="AJ231" s="621">
        <v>1.4086000000000001</v>
      </c>
      <c r="AK231" s="621">
        <v>0</v>
      </c>
      <c r="AL231" s="574">
        <v>0</v>
      </c>
      <c r="AM231" s="601">
        <v>1.2809999999999999</v>
      </c>
      <c r="AN231" s="602">
        <v>0</v>
      </c>
      <c r="AO231" s="603">
        <v>0</v>
      </c>
      <c r="AP231" s="578">
        <v>0</v>
      </c>
      <c r="AQ231" s="578" t="s">
        <v>1377</v>
      </c>
      <c r="AR231" s="579">
        <v>0</v>
      </c>
      <c r="AS231" s="305">
        <v>0</v>
      </c>
      <c r="AT231" s="557">
        <v>0</v>
      </c>
      <c r="AU231" s="557">
        <v>0</v>
      </c>
      <c r="AV231" s="580">
        <v>0</v>
      </c>
      <c r="AW231" s="581">
        <v>0</v>
      </c>
      <c r="AX231" s="580">
        <v>0</v>
      </c>
      <c r="AY231" s="580">
        <v>0</v>
      </c>
      <c r="AZ231" s="229" t="s">
        <v>1231</v>
      </c>
      <c r="BA231" s="573">
        <v>0</v>
      </c>
      <c r="BB231" s="305">
        <v>0</v>
      </c>
      <c r="BC231" s="582">
        <v>0</v>
      </c>
      <c r="BD231" s="583">
        <v>0</v>
      </c>
      <c r="BE231" s="584">
        <v>0</v>
      </c>
      <c r="BF231" s="585">
        <v>2.8500000000000001E-2</v>
      </c>
      <c r="BG231" s="584">
        <v>0</v>
      </c>
      <c r="BH231" s="604">
        <v>0</v>
      </c>
      <c r="BI231" s="605"/>
      <c r="BK231" s="547"/>
    </row>
    <row r="232" spans="1:63" s="2" customFormat="1" x14ac:dyDescent="0.2">
      <c r="A232" s="311" t="s">
        <v>447</v>
      </c>
      <c r="B232" s="606" t="s">
        <v>448</v>
      </c>
      <c r="C232" s="607" t="s">
        <v>453</v>
      </c>
      <c r="D232" s="608" t="s">
        <v>1088</v>
      </c>
      <c r="E232" s="185" t="s">
        <v>1090</v>
      </c>
      <c r="F232" s="609" t="s">
        <v>437</v>
      </c>
      <c r="G232" s="187">
        <v>27</v>
      </c>
      <c r="H232" s="610"/>
      <c r="I232" s="611">
        <v>0</v>
      </c>
      <c r="J232" s="611">
        <v>0</v>
      </c>
      <c r="K232" s="611">
        <v>0</v>
      </c>
      <c r="L232" s="611">
        <v>0</v>
      </c>
      <c r="M232" s="612">
        <v>0</v>
      </c>
      <c r="N232" s="186">
        <v>0</v>
      </c>
      <c r="O232" s="613">
        <v>0</v>
      </c>
      <c r="P232" s="613">
        <v>0</v>
      </c>
      <c r="Q232" s="614">
        <v>0</v>
      </c>
      <c r="R232" s="615">
        <v>0</v>
      </c>
      <c r="S232" s="613">
        <v>0</v>
      </c>
      <c r="T232" s="186">
        <v>0</v>
      </c>
      <c r="U232" s="616">
        <v>0</v>
      </c>
      <c r="V232" s="617">
        <v>0</v>
      </c>
      <c r="W232" s="563">
        <v>0</v>
      </c>
      <c r="X232" s="564">
        <v>0</v>
      </c>
      <c r="Y232" s="565">
        <v>0</v>
      </c>
      <c r="Z232" s="564">
        <v>0</v>
      </c>
      <c r="AA232" s="566">
        <v>0</v>
      </c>
      <c r="AB232" s="567">
        <v>0</v>
      </c>
      <c r="AC232" s="618">
        <v>0</v>
      </c>
      <c r="AD232" s="619">
        <v>0</v>
      </c>
      <c r="AE232" s="569">
        <v>0</v>
      </c>
      <c r="AF232" s="568">
        <v>0</v>
      </c>
      <c r="AG232" s="570">
        <v>0</v>
      </c>
      <c r="AH232" s="571">
        <v>0</v>
      </c>
      <c r="AI232" s="620">
        <v>1</v>
      </c>
      <c r="AJ232" s="621">
        <v>1.4086000000000001</v>
      </c>
      <c r="AK232" s="621">
        <v>0</v>
      </c>
      <c r="AL232" s="574">
        <v>0</v>
      </c>
      <c r="AM232" s="601">
        <v>1.2908999999999999</v>
      </c>
      <c r="AN232" s="602">
        <v>0</v>
      </c>
      <c r="AO232" s="603">
        <v>0</v>
      </c>
      <c r="AP232" s="578">
        <v>0</v>
      </c>
      <c r="AQ232" s="578" t="s">
        <v>1377</v>
      </c>
      <c r="AR232" s="579">
        <v>0</v>
      </c>
      <c r="AS232" s="305">
        <v>0</v>
      </c>
      <c r="AT232" s="557">
        <v>0</v>
      </c>
      <c r="AU232" s="557">
        <v>0</v>
      </c>
      <c r="AV232" s="580">
        <v>0</v>
      </c>
      <c r="AW232" s="581">
        <v>0</v>
      </c>
      <c r="AX232" s="580">
        <v>0</v>
      </c>
      <c r="AY232" s="580">
        <v>0</v>
      </c>
      <c r="AZ232" s="229" t="s">
        <v>1231</v>
      </c>
      <c r="BA232" s="573">
        <v>0</v>
      </c>
      <c r="BB232" s="305">
        <v>0</v>
      </c>
      <c r="BC232" s="582">
        <v>0</v>
      </c>
      <c r="BD232" s="583">
        <v>0</v>
      </c>
      <c r="BE232" s="584">
        <v>0</v>
      </c>
      <c r="BF232" s="585">
        <v>2.8500000000000001E-2</v>
      </c>
      <c r="BG232" s="584">
        <v>0</v>
      </c>
      <c r="BH232" s="604">
        <v>0</v>
      </c>
      <c r="BI232" s="605"/>
      <c r="BK232" s="547"/>
    </row>
    <row r="233" spans="1:63" s="2" customFormat="1" x14ac:dyDescent="0.2">
      <c r="A233" s="63" t="s">
        <v>453</v>
      </c>
      <c r="B233" s="64" t="s">
        <v>454</v>
      </c>
      <c r="C233" s="65" t="s">
        <v>453</v>
      </c>
      <c r="D233" s="66" t="s">
        <v>454</v>
      </c>
      <c r="E233" s="67" t="s">
        <v>455</v>
      </c>
      <c r="F233" s="68" t="s">
        <v>437</v>
      </c>
      <c r="G233" s="69">
        <v>27</v>
      </c>
      <c r="H233" s="610"/>
      <c r="I233" s="647">
        <v>5949297</v>
      </c>
      <c r="J233" s="647">
        <v>1295098</v>
      </c>
      <c r="K233" s="647">
        <v>0</v>
      </c>
      <c r="L233" s="647">
        <v>0</v>
      </c>
      <c r="M233" s="194">
        <v>0</v>
      </c>
      <c r="N233" s="648">
        <v>5949297</v>
      </c>
      <c r="O233" s="649">
        <v>1295098</v>
      </c>
      <c r="P233" s="649">
        <v>4654199</v>
      </c>
      <c r="Q233" s="650">
        <v>345.82</v>
      </c>
      <c r="R233" s="651">
        <v>16.71</v>
      </c>
      <c r="S233" s="649">
        <v>137507</v>
      </c>
      <c r="T233" s="648">
        <v>0</v>
      </c>
      <c r="U233" s="652">
        <v>4654199</v>
      </c>
      <c r="V233" s="653">
        <v>13458.44</v>
      </c>
      <c r="W233" s="563">
        <v>2474</v>
      </c>
      <c r="X233" s="564">
        <v>7.15</v>
      </c>
      <c r="Y233" s="565">
        <v>13451.29</v>
      </c>
      <c r="Z233" s="564">
        <v>0</v>
      </c>
      <c r="AA233" s="566">
        <v>0</v>
      </c>
      <c r="AB233" s="567">
        <v>4654199</v>
      </c>
      <c r="AC233" s="654">
        <v>13458.44</v>
      </c>
      <c r="AD233" s="655">
        <v>1.42282</v>
      </c>
      <c r="AE233" s="569">
        <v>0</v>
      </c>
      <c r="AF233" s="656">
        <v>1.42282</v>
      </c>
      <c r="AG233" s="657">
        <v>1.4086000000000001</v>
      </c>
      <c r="AH233" s="571">
        <v>1.4086000000000001</v>
      </c>
      <c r="AI233" s="658">
        <v>0</v>
      </c>
      <c r="AJ233" s="659">
        <v>0</v>
      </c>
      <c r="AK233" s="659">
        <v>0</v>
      </c>
      <c r="AL233" s="574">
        <v>0</v>
      </c>
      <c r="AM233" s="601">
        <v>0</v>
      </c>
      <c r="AN233" s="602">
        <v>0</v>
      </c>
      <c r="AO233" s="603">
        <v>0</v>
      </c>
      <c r="AP233" s="578">
        <v>0</v>
      </c>
      <c r="AQ233" s="578" t="s">
        <v>1377</v>
      </c>
      <c r="AR233" s="579">
        <v>0</v>
      </c>
      <c r="AS233" s="305">
        <v>0</v>
      </c>
      <c r="AT233" s="557">
        <v>0</v>
      </c>
      <c r="AU233" s="557">
        <v>0</v>
      </c>
      <c r="AV233" s="580">
        <v>4654199</v>
      </c>
      <c r="AW233" s="581">
        <v>16.71</v>
      </c>
      <c r="AX233" s="580">
        <v>137507</v>
      </c>
      <c r="AY233" s="580">
        <v>4516692</v>
      </c>
      <c r="AZ233" s="229" t="s">
        <v>1231</v>
      </c>
      <c r="BA233" s="573">
        <v>1.4086000000000001</v>
      </c>
      <c r="BB233" s="305">
        <v>0</v>
      </c>
      <c r="BC233" s="582">
        <v>0</v>
      </c>
      <c r="BD233" s="583">
        <v>1.42282</v>
      </c>
      <c r="BE233" s="584">
        <v>2.8500000000000001E-2</v>
      </c>
      <c r="BF233" s="585">
        <v>0</v>
      </c>
      <c r="BG233" s="584">
        <v>0</v>
      </c>
      <c r="BH233" s="604">
        <v>0</v>
      </c>
      <c r="BI233" s="605"/>
      <c r="BK233" s="547"/>
    </row>
    <row r="234" spans="1:63" s="2" customFormat="1" x14ac:dyDescent="0.2">
      <c r="A234" s="22" t="s">
        <v>456</v>
      </c>
      <c r="B234" s="37" t="s">
        <v>457</v>
      </c>
      <c r="C234" s="38" t="s">
        <v>456</v>
      </c>
      <c r="D234" s="24" t="s">
        <v>457</v>
      </c>
      <c r="E234" s="39" t="s">
        <v>458</v>
      </c>
      <c r="F234" s="40" t="s">
        <v>437</v>
      </c>
      <c r="G234" s="41">
        <v>28</v>
      </c>
      <c r="H234" s="525"/>
      <c r="I234" s="555">
        <v>1347810</v>
      </c>
      <c r="J234" s="555">
        <v>270292</v>
      </c>
      <c r="K234" s="555">
        <v>0</v>
      </c>
      <c r="L234" s="555">
        <v>0</v>
      </c>
      <c r="M234" s="595">
        <v>0</v>
      </c>
      <c r="N234" s="181">
        <v>1347810</v>
      </c>
      <c r="O234" s="556">
        <v>270292</v>
      </c>
      <c r="P234" s="556">
        <v>1077518</v>
      </c>
      <c r="Q234" s="596">
        <v>78.78</v>
      </c>
      <c r="R234" s="597">
        <v>0</v>
      </c>
      <c r="S234" s="556">
        <v>0</v>
      </c>
      <c r="T234" s="181">
        <v>0</v>
      </c>
      <c r="U234" s="598">
        <v>1077518</v>
      </c>
      <c r="V234" s="599">
        <v>13677.56</v>
      </c>
      <c r="W234" s="563">
        <v>22082</v>
      </c>
      <c r="X234" s="564">
        <v>280.3</v>
      </c>
      <c r="Y234" s="565">
        <v>13397.26</v>
      </c>
      <c r="Z234" s="564">
        <v>0</v>
      </c>
      <c r="AA234" s="566">
        <v>0</v>
      </c>
      <c r="AB234" s="567">
        <v>1077518</v>
      </c>
      <c r="AC234" s="538">
        <v>13677.56</v>
      </c>
      <c r="AD234" s="600">
        <v>1.44598</v>
      </c>
      <c r="AE234" s="569">
        <v>0</v>
      </c>
      <c r="AF234" s="568">
        <v>1.44598</v>
      </c>
      <c r="AG234" s="570">
        <v>1.4315</v>
      </c>
      <c r="AH234" s="571">
        <v>1.4315</v>
      </c>
      <c r="AI234" s="572">
        <v>0.49120000000000003</v>
      </c>
      <c r="AJ234" s="573">
        <v>0.70320000000000005</v>
      </c>
      <c r="AK234" s="573">
        <v>1.4695</v>
      </c>
      <c r="AL234" s="574">
        <v>1.0703</v>
      </c>
      <c r="AM234" s="601">
        <v>0.65700000000000003</v>
      </c>
      <c r="AN234" s="602">
        <v>1.373</v>
      </c>
      <c r="AO234" s="603">
        <v>1.4341999999999999</v>
      </c>
      <c r="AP234" s="578">
        <v>0</v>
      </c>
      <c r="AQ234" s="578">
        <v>0</v>
      </c>
      <c r="AR234" s="579">
        <v>0</v>
      </c>
      <c r="AS234" s="305">
        <v>0</v>
      </c>
      <c r="AT234" s="557">
        <v>1</v>
      </c>
      <c r="AU234" s="557">
        <v>1</v>
      </c>
      <c r="AV234" s="580">
        <v>1077518</v>
      </c>
      <c r="AW234" s="581">
        <v>0</v>
      </c>
      <c r="AX234" s="580">
        <v>0</v>
      </c>
      <c r="AY234" s="580">
        <v>1077518</v>
      </c>
      <c r="AZ234" s="229" t="s">
        <v>1231</v>
      </c>
      <c r="BA234" s="573">
        <v>1.4315</v>
      </c>
      <c r="BB234" s="305">
        <v>0</v>
      </c>
      <c r="BC234" s="582">
        <v>0</v>
      </c>
      <c r="BD234" s="583">
        <v>1.44598</v>
      </c>
      <c r="BE234" s="584">
        <v>2.8899999999999999E-2</v>
      </c>
      <c r="BF234" s="585">
        <v>1.4200000000000001E-2</v>
      </c>
      <c r="BG234" s="584">
        <v>2.9700000000000001E-2</v>
      </c>
      <c r="BH234" s="604">
        <v>0</v>
      </c>
      <c r="BI234" s="605"/>
      <c r="BK234" s="547"/>
    </row>
    <row r="235" spans="1:63" s="2" customFormat="1" x14ac:dyDescent="0.2">
      <c r="A235" s="22" t="s">
        <v>459</v>
      </c>
      <c r="B235" s="37" t="s">
        <v>460</v>
      </c>
      <c r="C235" s="38" t="s">
        <v>459</v>
      </c>
      <c r="D235" s="24" t="s">
        <v>460</v>
      </c>
      <c r="E235" s="39" t="s">
        <v>461</v>
      </c>
      <c r="F235" s="40" t="s">
        <v>437</v>
      </c>
      <c r="G235" s="41">
        <v>28</v>
      </c>
      <c r="H235" s="525"/>
      <c r="I235" s="555">
        <v>1156275</v>
      </c>
      <c r="J235" s="555">
        <v>215839</v>
      </c>
      <c r="K235" s="555">
        <v>0</v>
      </c>
      <c r="L235" s="555">
        <v>0</v>
      </c>
      <c r="M235" s="595">
        <v>0</v>
      </c>
      <c r="N235" s="181">
        <v>1156275</v>
      </c>
      <c r="O235" s="556">
        <v>215839</v>
      </c>
      <c r="P235" s="556">
        <v>940436</v>
      </c>
      <c r="Q235" s="596">
        <v>67.81</v>
      </c>
      <c r="R235" s="597">
        <v>0</v>
      </c>
      <c r="S235" s="556">
        <v>0</v>
      </c>
      <c r="T235" s="181">
        <v>0</v>
      </c>
      <c r="U235" s="598">
        <v>940436</v>
      </c>
      <c r="V235" s="599">
        <v>13868.69</v>
      </c>
      <c r="W235" s="563">
        <v>0</v>
      </c>
      <c r="X235" s="564">
        <v>0</v>
      </c>
      <c r="Y235" s="565">
        <v>13868.69</v>
      </c>
      <c r="Z235" s="564">
        <v>0</v>
      </c>
      <c r="AA235" s="566">
        <v>0</v>
      </c>
      <c r="AB235" s="567">
        <v>940436</v>
      </c>
      <c r="AC235" s="538">
        <v>13868.69</v>
      </c>
      <c r="AD235" s="600">
        <v>1.4661900000000001</v>
      </c>
      <c r="AE235" s="569">
        <v>0</v>
      </c>
      <c r="AF235" s="568">
        <v>1.4661900000000001</v>
      </c>
      <c r="AG235" s="570">
        <v>1.4515</v>
      </c>
      <c r="AH235" s="571">
        <v>1.4515</v>
      </c>
      <c r="AI235" s="572">
        <v>0.43759999999999999</v>
      </c>
      <c r="AJ235" s="573">
        <v>0.63519999999999999</v>
      </c>
      <c r="AK235" s="573">
        <v>1.4822</v>
      </c>
      <c r="AL235" s="574">
        <v>1.1159000000000001</v>
      </c>
      <c r="AM235" s="601">
        <v>0.56920000000000004</v>
      </c>
      <c r="AN235" s="602">
        <v>1.3282</v>
      </c>
      <c r="AO235" s="603">
        <v>1.3755999999999999</v>
      </c>
      <c r="AP235" s="578">
        <v>0</v>
      </c>
      <c r="AQ235" s="578">
        <v>0</v>
      </c>
      <c r="AR235" s="579">
        <v>0</v>
      </c>
      <c r="AS235" s="305">
        <v>0</v>
      </c>
      <c r="AT235" s="557">
        <v>1</v>
      </c>
      <c r="AU235" s="557">
        <v>1</v>
      </c>
      <c r="AV235" s="580">
        <v>940436</v>
      </c>
      <c r="AW235" s="581">
        <v>0</v>
      </c>
      <c r="AX235" s="580">
        <v>0</v>
      </c>
      <c r="AY235" s="580">
        <v>940436</v>
      </c>
      <c r="AZ235" s="229" t="s">
        <v>1231</v>
      </c>
      <c r="BA235" s="573">
        <v>1.4515</v>
      </c>
      <c r="BB235" s="305">
        <v>0</v>
      </c>
      <c r="BC235" s="582">
        <v>0</v>
      </c>
      <c r="BD235" s="583">
        <v>1.4661900000000001</v>
      </c>
      <c r="BE235" s="584">
        <v>2.93E-2</v>
      </c>
      <c r="BF235" s="585">
        <v>1.2800000000000001E-2</v>
      </c>
      <c r="BG235" s="584">
        <v>2.9900000000000003E-2</v>
      </c>
      <c r="BH235" s="604">
        <v>0</v>
      </c>
      <c r="BI235" s="605"/>
      <c r="BK235" s="547"/>
    </row>
    <row r="236" spans="1:63" s="2" customFormat="1" x14ac:dyDescent="0.2">
      <c r="A236" s="22" t="s">
        <v>462</v>
      </c>
      <c r="B236" s="37" t="s">
        <v>463</v>
      </c>
      <c r="C236" s="38" t="s">
        <v>462</v>
      </c>
      <c r="D236" s="24" t="s">
        <v>463</v>
      </c>
      <c r="E236" s="39" t="s">
        <v>464</v>
      </c>
      <c r="F236" s="40" t="s">
        <v>437</v>
      </c>
      <c r="G236" s="41">
        <v>28</v>
      </c>
      <c r="H236" s="525"/>
      <c r="I236" s="555">
        <v>4573179</v>
      </c>
      <c r="J236" s="555">
        <v>548755</v>
      </c>
      <c r="K236" s="555">
        <v>0</v>
      </c>
      <c r="L236" s="555">
        <v>0</v>
      </c>
      <c r="M236" s="595">
        <v>0</v>
      </c>
      <c r="N236" s="181">
        <v>4573179</v>
      </c>
      <c r="O236" s="556">
        <v>548755</v>
      </c>
      <c r="P236" s="556">
        <v>4024424</v>
      </c>
      <c r="Q236" s="596">
        <v>309.51</v>
      </c>
      <c r="R236" s="597">
        <v>0</v>
      </c>
      <c r="S236" s="556">
        <v>0</v>
      </c>
      <c r="T236" s="181">
        <v>0</v>
      </c>
      <c r="U236" s="598">
        <v>4024424</v>
      </c>
      <c r="V236" s="599">
        <v>13002.57</v>
      </c>
      <c r="W236" s="563">
        <v>228578</v>
      </c>
      <c r="X236" s="564">
        <v>738.52</v>
      </c>
      <c r="Y236" s="565">
        <v>12264.05</v>
      </c>
      <c r="Z236" s="564">
        <v>0</v>
      </c>
      <c r="AA236" s="566">
        <v>0</v>
      </c>
      <c r="AB236" s="567">
        <v>4024424</v>
      </c>
      <c r="AC236" s="538">
        <v>13002.57</v>
      </c>
      <c r="AD236" s="600">
        <v>1.37462</v>
      </c>
      <c r="AE236" s="569">
        <v>0</v>
      </c>
      <c r="AF236" s="568">
        <v>1.37462</v>
      </c>
      <c r="AG236" s="570">
        <v>1.3609</v>
      </c>
      <c r="AH236" s="571">
        <v>1.3609</v>
      </c>
      <c r="AI236" s="572">
        <v>0.48380000000000001</v>
      </c>
      <c r="AJ236" s="573">
        <v>0.65839999999999999</v>
      </c>
      <c r="AK236" s="573">
        <v>1.4358</v>
      </c>
      <c r="AL236" s="574">
        <v>1.0793000000000001</v>
      </c>
      <c r="AM236" s="601">
        <v>0.61</v>
      </c>
      <c r="AN236" s="602">
        <v>1.3303</v>
      </c>
      <c r="AO236" s="603">
        <v>1.4221999999999999</v>
      </c>
      <c r="AP236" s="578">
        <v>0</v>
      </c>
      <c r="AQ236" s="578">
        <v>0</v>
      </c>
      <c r="AR236" s="579">
        <v>0</v>
      </c>
      <c r="AS236" s="305">
        <v>0</v>
      </c>
      <c r="AT236" s="557">
        <v>1</v>
      </c>
      <c r="AU236" s="557">
        <v>1</v>
      </c>
      <c r="AV236" s="580">
        <v>4024424</v>
      </c>
      <c r="AW236" s="581">
        <v>0</v>
      </c>
      <c r="AX236" s="580">
        <v>0</v>
      </c>
      <c r="AY236" s="580">
        <v>4024424</v>
      </c>
      <c r="AZ236" s="229" t="s">
        <v>1231</v>
      </c>
      <c r="BA236" s="573">
        <v>1.3609</v>
      </c>
      <c r="BB236" s="305">
        <v>0</v>
      </c>
      <c r="BC236" s="582">
        <v>0</v>
      </c>
      <c r="BD236" s="583">
        <v>1.37462</v>
      </c>
      <c r="BE236" s="584">
        <v>2.75E-2</v>
      </c>
      <c r="BF236" s="585">
        <v>1.3299999999999999E-2</v>
      </c>
      <c r="BG236" s="584">
        <v>2.8999999999999998E-2</v>
      </c>
      <c r="BH236" s="604">
        <v>0</v>
      </c>
      <c r="BI236" s="605"/>
      <c r="BK236" s="547"/>
    </row>
    <row r="237" spans="1:63" s="2" customFormat="1" x14ac:dyDescent="0.2">
      <c r="A237" s="311" t="s">
        <v>456</v>
      </c>
      <c r="B237" s="606" t="s">
        <v>457</v>
      </c>
      <c r="C237" s="607" t="s">
        <v>465</v>
      </c>
      <c r="D237" s="608" t="s">
        <v>1091</v>
      </c>
      <c r="E237" s="185" t="s">
        <v>1092</v>
      </c>
      <c r="F237" s="609" t="s">
        <v>437</v>
      </c>
      <c r="G237" s="187">
        <v>28</v>
      </c>
      <c r="H237" s="610"/>
      <c r="I237" s="611">
        <v>0</v>
      </c>
      <c r="J237" s="611">
        <v>0</v>
      </c>
      <c r="K237" s="611">
        <v>0</v>
      </c>
      <c r="L237" s="611">
        <v>0</v>
      </c>
      <c r="M237" s="612">
        <v>0</v>
      </c>
      <c r="N237" s="186">
        <v>0</v>
      </c>
      <c r="O237" s="613">
        <v>0</v>
      </c>
      <c r="P237" s="613">
        <v>0</v>
      </c>
      <c r="Q237" s="614">
        <v>0</v>
      </c>
      <c r="R237" s="615">
        <v>0</v>
      </c>
      <c r="S237" s="613">
        <v>0</v>
      </c>
      <c r="T237" s="186">
        <v>0</v>
      </c>
      <c r="U237" s="616">
        <v>0</v>
      </c>
      <c r="V237" s="617">
        <v>0</v>
      </c>
      <c r="W237" s="563">
        <v>0</v>
      </c>
      <c r="X237" s="564">
        <v>0</v>
      </c>
      <c r="Y237" s="565">
        <v>0</v>
      </c>
      <c r="Z237" s="564">
        <v>0</v>
      </c>
      <c r="AA237" s="566">
        <v>0</v>
      </c>
      <c r="AB237" s="567">
        <v>0</v>
      </c>
      <c r="AC237" s="618">
        <v>0</v>
      </c>
      <c r="AD237" s="619">
        <v>0</v>
      </c>
      <c r="AE237" s="569">
        <v>0</v>
      </c>
      <c r="AF237" s="568">
        <v>0</v>
      </c>
      <c r="AG237" s="570">
        <v>0</v>
      </c>
      <c r="AH237" s="571">
        <v>0</v>
      </c>
      <c r="AI237" s="620">
        <v>0.50880000000000003</v>
      </c>
      <c r="AJ237" s="621">
        <v>0.76629999999999998</v>
      </c>
      <c r="AK237" s="621">
        <v>0</v>
      </c>
      <c r="AL237" s="574">
        <v>0</v>
      </c>
      <c r="AM237" s="601">
        <v>0.71599999999999997</v>
      </c>
      <c r="AN237" s="602">
        <v>0</v>
      </c>
      <c r="AO237" s="603">
        <v>0</v>
      </c>
      <c r="AP237" s="578">
        <v>0</v>
      </c>
      <c r="AQ237" s="578" t="s">
        <v>1377</v>
      </c>
      <c r="AR237" s="579">
        <v>0</v>
      </c>
      <c r="AS237" s="305">
        <v>0</v>
      </c>
      <c r="AT237" s="557">
        <v>0</v>
      </c>
      <c r="AU237" s="557">
        <v>0</v>
      </c>
      <c r="AV237" s="580">
        <v>0</v>
      </c>
      <c r="AW237" s="581">
        <v>0</v>
      </c>
      <c r="AX237" s="580">
        <v>0</v>
      </c>
      <c r="AY237" s="580">
        <v>0</v>
      </c>
      <c r="AZ237" s="229" t="s">
        <v>1231</v>
      </c>
      <c r="BA237" s="573">
        <v>0</v>
      </c>
      <c r="BB237" s="305">
        <v>0</v>
      </c>
      <c r="BC237" s="582">
        <v>0</v>
      </c>
      <c r="BD237" s="583">
        <v>0</v>
      </c>
      <c r="BE237" s="584">
        <v>0</v>
      </c>
      <c r="BF237" s="585">
        <v>1.55E-2</v>
      </c>
      <c r="BG237" s="584">
        <v>0</v>
      </c>
      <c r="BH237" s="604">
        <v>0</v>
      </c>
      <c r="BI237" s="605"/>
      <c r="BK237" s="547"/>
    </row>
    <row r="238" spans="1:63" s="2" customFormat="1" x14ac:dyDescent="0.2">
      <c r="A238" s="311" t="s">
        <v>459</v>
      </c>
      <c r="B238" s="606" t="s">
        <v>460</v>
      </c>
      <c r="C238" s="607" t="s">
        <v>465</v>
      </c>
      <c r="D238" s="608" t="s">
        <v>1091</v>
      </c>
      <c r="E238" s="185" t="s">
        <v>1093</v>
      </c>
      <c r="F238" s="609" t="s">
        <v>437</v>
      </c>
      <c r="G238" s="187">
        <v>28</v>
      </c>
      <c r="H238" s="610"/>
      <c r="I238" s="611">
        <v>0</v>
      </c>
      <c r="J238" s="611">
        <v>0</v>
      </c>
      <c r="K238" s="611">
        <v>0</v>
      </c>
      <c r="L238" s="611">
        <v>0</v>
      </c>
      <c r="M238" s="612">
        <v>0</v>
      </c>
      <c r="N238" s="186">
        <v>0</v>
      </c>
      <c r="O238" s="613">
        <v>0</v>
      </c>
      <c r="P238" s="613">
        <v>0</v>
      </c>
      <c r="Q238" s="614">
        <v>0</v>
      </c>
      <c r="R238" s="615">
        <v>0</v>
      </c>
      <c r="S238" s="613">
        <v>0</v>
      </c>
      <c r="T238" s="186">
        <v>0</v>
      </c>
      <c r="U238" s="616">
        <v>0</v>
      </c>
      <c r="V238" s="617">
        <v>0</v>
      </c>
      <c r="W238" s="563">
        <v>0</v>
      </c>
      <c r="X238" s="564">
        <v>0</v>
      </c>
      <c r="Y238" s="565">
        <v>0</v>
      </c>
      <c r="Z238" s="564">
        <v>0</v>
      </c>
      <c r="AA238" s="566">
        <v>0</v>
      </c>
      <c r="AB238" s="567">
        <v>0</v>
      </c>
      <c r="AC238" s="618">
        <v>0</v>
      </c>
      <c r="AD238" s="619">
        <v>0</v>
      </c>
      <c r="AE238" s="569">
        <v>0</v>
      </c>
      <c r="AF238" s="568">
        <v>0</v>
      </c>
      <c r="AG238" s="570">
        <v>0</v>
      </c>
      <c r="AH238" s="571">
        <v>0</v>
      </c>
      <c r="AI238" s="620">
        <v>0.56240000000000001</v>
      </c>
      <c r="AJ238" s="621">
        <v>0.84699999999999998</v>
      </c>
      <c r="AK238" s="621">
        <v>0</v>
      </c>
      <c r="AL238" s="574">
        <v>0</v>
      </c>
      <c r="AM238" s="601">
        <v>0.75900000000000001</v>
      </c>
      <c r="AN238" s="602">
        <v>0</v>
      </c>
      <c r="AO238" s="603">
        <v>0</v>
      </c>
      <c r="AP238" s="578">
        <v>0</v>
      </c>
      <c r="AQ238" s="578" t="s">
        <v>1377</v>
      </c>
      <c r="AR238" s="579">
        <v>0</v>
      </c>
      <c r="AS238" s="305">
        <v>0</v>
      </c>
      <c r="AT238" s="557">
        <v>0</v>
      </c>
      <c r="AU238" s="557">
        <v>0</v>
      </c>
      <c r="AV238" s="580">
        <v>0</v>
      </c>
      <c r="AW238" s="581">
        <v>0</v>
      </c>
      <c r="AX238" s="580">
        <v>0</v>
      </c>
      <c r="AY238" s="580">
        <v>0</v>
      </c>
      <c r="AZ238" s="229" t="s">
        <v>1231</v>
      </c>
      <c r="BA238" s="573">
        <v>0</v>
      </c>
      <c r="BB238" s="305">
        <v>0</v>
      </c>
      <c r="BC238" s="582">
        <v>0</v>
      </c>
      <c r="BD238" s="583">
        <v>0</v>
      </c>
      <c r="BE238" s="584">
        <v>0</v>
      </c>
      <c r="BF238" s="585">
        <v>1.7100000000000001E-2</v>
      </c>
      <c r="BG238" s="584">
        <v>0</v>
      </c>
      <c r="BH238" s="604">
        <v>0</v>
      </c>
      <c r="BI238" s="605"/>
      <c r="BK238" s="547"/>
    </row>
    <row r="239" spans="1:63" s="2" customFormat="1" x14ac:dyDescent="0.2">
      <c r="A239" s="311" t="s">
        <v>462</v>
      </c>
      <c r="B239" s="606" t="s">
        <v>463</v>
      </c>
      <c r="C239" s="607" t="s">
        <v>465</v>
      </c>
      <c r="D239" s="608" t="s">
        <v>1091</v>
      </c>
      <c r="E239" s="185" t="s">
        <v>1094</v>
      </c>
      <c r="F239" s="609" t="s">
        <v>437</v>
      </c>
      <c r="G239" s="187">
        <v>28</v>
      </c>
      <c r="H239" s="610"/>
      <c r="I239" s="611">
        <v>0</v>
      </c>
      <c r="J239" s="611">
        <v>0</v>
      </c>
      <c r="K239" s="611">
        <v>0</v>
      </c>
      <c r="L239" s="611">
        <v>0</v>
      </c>
      <c r="M239" s="612">
        <v>0</v>
      </c>
      <c r="N239" s="186">
        <v>0</v>
      </c>
      <c r="O239" s="613">
        <v>0</v>
      </c>
      <c r="P239" s="613">
        <v>0</v>
      </c>
      <c r="Q239" s="614">
        <v>0</v>
      </c>
      <c r="R239" s="615">
        <v>0</v>
      </c>
      <c r="S239" s="613">
        <v>0</v>
      </c>
      <c r="T239" s="186">
        <v>0</v>
      </c>
      <c r="U239" s="616">
        <v>0</v>
      </c>
      <c r="V239" s="617">
        <v>0</v>
      </c>
      <c r="W239" s="563">
        <v>0</v>
      </c>
      <c r="X239" s="564">
        <v>0</v>
      </c>
      <c r="Y239" s="565">
        <v>0</v>
      </c>
      <c r="Z239" s="564">
        <v>0</v>
      </c>
      <c r="AA239" s="566">
        <v>0</v>
      </c>
      <c r="AB239" s="567">
        <v>0</v>
      </c>
      <c r="AC239" s="618">
        <v>0</v>
      </c>
      <c r="AD239" s="619">
        <v>0</v>
      </c>
      <c r="AE239" s="569">
        <v>0</v>
      </c>
      <c r="AF239" s="568">
        <v>0</v>
      </c>
      <c r="AG239" s="570">
        <v>0</v>
      </c>
      <c r="AH239" s="571">
        <v>0</v>
      </c>
      <c r="AI239" s="620">
        <v>0.51619999999999999</v>
      </c>
      <c r="AJ239" s="621">
        <v>0.77739999999999998</v>
      </c>
      <c r="AK239" s="621">
        <v>0</v>
      </c>
      <c r="AL239" s="574">
        <v>0</v>
      </c>
      <c r="AM239" s="601">
        <v>0.72030000000000005</v>
      </c>
      <c r="AN239" s="602">
        <v>0</v>
      </c>
      <c r="AO239" s="603">
        <v>0</v>
      </c>
      <c r="AP239" s="578">
        <v>0</v>
      </c>
      <c r="AQ239" s="578" t="s">
        <v>1377</v>
      </c>
      <c r="AR239" s="579">
        <v>0</v>
      </c>
      <c r="AS239" s="305">
        <v>0</v>
      </c>
      <c r="AT239" s="557">
        <v>0</v>
      </c>
      <c r="AU239" s="557">
        <v>0</v>
      </c>
      <c r="AV239" s="580">
        <v>0</v>
      </c>
      <c r="AW239" s="581">
        <v>0</v>
      </c>
      <c r="AX239" s="580">
        <v>0</v>
      </c>
      <c r="AY239" s="580">
        <v>0</v>
      </c>
      <c r="AZ239" s="229" t="s">
        <v>1231</v>
      </c>
      <c r="BA239" s="573">
        <v>0</v>
      </c>
      <c r="BB239" s="305">
        <v>0</v>
      </c>
      <c r="BC239" s="582">
        <v>0</v>
      </c>
      <c r="BD239" s="583">
        <v>0</v>
      </c>
      <c r="BE239" s="584">
        <v>0</v>
      </c>
      <c r="BF239" s="585">
        <v>1.5699999999999999E-2</v>
      </c>
      <c r="BG239" s="584">
        <v>0</v>
      </c>
      <c r="BH239" s="604">
        <v>0</v>
      </c>
      <c r="BI239" s="605"/>
      <c r="BK239" s="547"/>
    </row>
    <row r="240" spans="1:63" s="2" customFormat="1" x14ac:dyDescent="0.2">
      <c r="A240" s="42" t="s">
        <v>465</v>
      </c>
      <c r="B240" s="43" t="s">
        <v>466</v>
      </c>
      <c r="C240" s="44" t="s">
        <v>465</v>
      </c>
      <c r="D240" s="45" t="s">
        <v>466</v>
      </c>
      <c r="E240" s="46" t="s">
        <v>467</v>
      </c>
      <c r="F240" s="47" t="s">
        <v>437</v>
      </c>
      <c r="G240" s="48">
        <v>28</v>
      </c>
      <c r="H240" s="610"/>
      <c r="I240" s="622">
        <v>8191439</v>
      </c>
      <c r="J240" s="622">
        <v>1011469</v>
      </c>
      <c r="K240" s="622">
        <v>0</v>
      </c>
      <c r="L240" s="622">
        <v>0</v>
      </c>
      <c r="M240" s="190">
        <v>0</v>
      </c>
      <c r="N240" s="623">
        <v>8191439</v>
      </c>
      <c r="O240" s="624">
        <v>1011469</v>
      </c>
      <c r="P240" s="624">
        <v>7179970</v>
      </c>
      <c r="Q240" s="625">
        <v>498.99</v>
      </c>
      <c r="R240" s="626">
        <v>52.2</v>
      </c>
      <c r="S240" s="624">
        <v>429554</v>
      </c>
      <c r="T240" s="623">
        <v>0</v>
      </c>
      <c r="U240" s="627">
        <v>7179970</v>
      </c>
      <c r="V240" s="628">
        <v>14389.01</v>
      </c>
      <c r="W240" s="563">
        <v>17990</v>
      </c>
      <c r="X240" s="564">
        <v>36.049999999999997</v>
      </c>
      <c r="Y240" s="565">
        <v>14352.960000000001</v>
      </c>
      <c r="Z240" s="564">
        <v>0</v>
      </c>
      <c r="AA240" s="566">
        <v>0</v>
      </c>
      <c r="AB240" s="567">
        <v>7179970</v>
      </c>
      <c r="AC240" s="538">
        <v>14389.01</v>
      </c>
      <c r="AD240" s="629">
        <v>1.5212000000000001</v>
      </c>
      <c r="AE240" s="569">
        <v>0</v>
      </c>
      <c r="AF240" s="568">
        <v>1.5212000000000001</v>
      </c>
      <c r="AG240" s="570">
        <v>1.506</v>
      </c>
      <c r="AH240" s="571">
        <v>1.506</v>
      </c>
      <c r="AI240" s="630">
        <v>0</v>
      </c>
      <c r="AJ240" s="631">
        <v>0</v>
      </c>
      <c r="AK240" s="631">
        <v>0</v>
      </c>
      <c r="AL240" s="574">
        <v>0</v>
      </c>
      <c r="AM240" s="601">
        <v>0</v>
      </c>
      <c r="AN240" s="602">
        <v>0</v>
      </c>
      <c r="AO240" s="603">
        <v>0</v>
      </c>
      <c r="AP240" s="578">
        <v>0</v>
      </c>
      <c r="AQ240" s="578" t="s">
        <v>1377</v>
      </c>
      <c r="AR240" s="579">
        <v>0</v>
      </c>
      <c r="AS240" s="305">
        <v>0</v>
      </c>
      <c r="AT240" s="557">
        <v>0</v>
      </c>
      <c r="AU240" s="557">
        <v>0</v>
      </c>
      <c r="AV240" s="580">
        <v>7179970</v>
      </c>
      <c r="AW240" s="581">
        <v>52.2</v>
      </c>
      <c r="AX240" s="580">
        <v>429554</v>
      </c>
      <c r="AY240" s="580">
        <v>6750416</v>
      </c>
      <c r="AZ240" s="229" t="s">
        <v>1231</v>
      </c>
      <c r="BA240" s="573">
        <v>1.506</v>
      </c>
      <c r="BB240" s="305">
        <v>0</v>
      </c>
      <c r="BC240" s="582">
        <v>0</v>
      </c>
      <c r="BD240" s="583">
        <v>1.5212000000000001</v>
      </c>
      <c r="BE240" s="584">
        <v>3.04E-2</v>
      </c>
      <c r="BF240" s="585">
        <v>0</v>
      </c>
      <c r="BG240" s="584">
        <v>0</v>
      </c>
      <c r="BH240" s="604">
        <v>0</v>
      </c>
      <c r="BI240" s="605"/>
      <c r="BK240" s="547"/>
    </row>
    <row r="241" spans="1:63" s="2" customFormat="1" x14ac:dyDescent="0.2">
      <c r="A241" s="22" t="s">
        <v>468</v>
      </c>
      <c r="B241" s="37" t="s">
        <v>437</v>
      </c>
      <c r="C241" s="38" t="s">
        <v>468</v>
      </c>
      <c r="D241" s="24" t="s">
        <v>437</v>
      </c>
      <c r="E241" s="39" t="s">
        <v>469</v>
      </c>
      <c r="F241" s="40" t="s">
        <v>437</v>
      </c>
      <c r="G241" s="41">
        <v>29</v>
      </c>
      <c r="H241" s="525"/>
      <c r="I241" s="555">
        <v>2760209</v>
      </c>
      <c r="J241" s="555">
        <v>661347</v>
      </c>
      <c r="K241" s="555">
        <v>0</v>
      </c>
      <c r="L241" s="555">
        <v>0</v>
      </c>
      <c r="M241" s="595">
        <v>0</v>
      </c>
      <c r="N241" s="181">
        <v>2760209</v>
      </c>
      <c r="O241" s="556">
        <v>661347</v>
      </c>
      <c r="P241" s="556">
        <v>2098862</v>
      </c>
      <c r="Q241" s="596">
        <v>164.09</v>
      </c>
      <c r="R241" s="597">
        <v>6.66</v>
      </c>
      <c r="S241" s="556">
        <v>54805</v>
      </c>
      <c r="T241" s="181">
        <v>0</v>
      </c>
      <c r="U241" s="598">
        <v>2098862</v>
      </c>
      <c r="V241" s="599">
        <v>12790.92</v>
      </c>
      <c r="W241" s="563">
        <v>0</v>
      </c>
      <c r="X241" s="564">
        <v>0</v>
      </c>
      <c r="Y241" s="565">
        <v>12790.92</v>
      </c>
      <c r="Z241" s="564">
        <v>0</v>
      </c>
      <c r="AA241" s="566">
        <v>0</v>
      </c>
      <c r="AB241" s="567">
        <v>2098862</v>
      </c>
      <c r="AC241" s="538">
        <v>12790.92</v>
      </c>
      <c r="AD241" s="600">
        <v>1.35225</v>
      </c>
      <c r="AE241" s="569">
        <v>0</v>
      </c>
      <c r="AF241" s="568">
        <v>1.35225</v>
      </c>
      <c r="AG241" s="570">
        <v>1.3387</v>
      </c>
      <c r="AH241" s="571">
        <v>1.3387</v>
      </c>
      <c r="AI241" s="572">
        <v>1</v>
      </c>
      <c r="AJ241" s="573">
        <v>1.3387</v>
      </c>
      <c r="AK241" s="573">
        <v>1.3387</v>
      </c>
      <c r="AL241" s="574">
        <v>1.0448</v>
      </c>
      <c r="AM241" s="601">
        <v>1.2813000000000001</v>
      </c>
      <c r="AN241" s="602">
        <v>1.2813000000000001</v>
      </c>
      <c r="AO241" s="603">
        <v>1.4692000000000001</v>
      </c>
      <c r="AP241" s="578">
        <v>0</v>
      </c>
      <c r="AQ241" s="578">
        <v>0</v>
      </c>
      <c r="AR241" s="579">
        <v>0</v>
      </c>
      <c r="AS241" s="305">
        <v>0</v>
      </c>
      <c r="AT241" s="557">
        <v>1</v>
      </c>
      <c r="AU241" s="557">
        <v>1</v>
      </c>
      <c r="AV241" s="580">
        <v>2098862</v>
      </c>
      <c r="AW241" s="581">
        <v>6.66</v>
      </c>
      <c r="AX241" s="580">
        <v>54805</v>
      </c>
      <c r="AY241" s="580">
        <v>2044057</v>
      </c>
      <c r="AZ241" s="229" t="s">
        <v>1231</v>
      </c>
      <c r="BA241" s="573">
        <v>1.3387</v>
      </c>
      <c r="BB241" s="305">
        <v>0</v>
      </c>
      <c r="BC241" s="582">
        <v>0</v>
      </c>
      <c r="BD241" s="583">
        <v>1.35225</v>
      </c>
      <c r="BE241" s="584">
        <v>2.7E-2</v>
      </c>
      <c r="BF241" s="585">
        <v>2.7E-2</v>
      </c>
      <c r="BG241" s="584">
        <v>2.7E-2</v>
      </c>
      <c r="BH241" s="604">
        <v>0</v>
      </c>
      <c r="BI241" s="605"/>
      <c r="BK241" s="547"/>
    </row>
    <row r="242" spans="1:63" s="2" customFormat="1" x14ac:dyDescent="0.2">
      <c r="A242" s="22" t="s">
        <v>470</v>
      </c>
      <c r="B242" s="37" t="s">
        <v>471</v>
      </c>
      <c r="C242" s="38" t="s">
        <v>470</v>
      </c>
      <c r="D242" s="24" t="s">
        <v>471</v>
      </c>
      <c r="E242" s="39" t="s">
        <v>472</v>
      </c>
      <c r="F242" s="40" t="s">
        <v>437</v>
      </c>
      <c r="G242" s="41">
        <v>29</v>
      </c>
      <c r="H242" s="525"/>
      <c r="I242" s="555">
        <v>2234931</v>
      </c>
      <c r="J242" s="555">
        <v>462563</v>
      </c>
      <c r="K242" s="555">
        <v>0</v>
      </c>
      <c r="L242" s="555">
        <v>0</v>
      </c>
      <c r="M242" s="595">
        <v>0</v>
      </c>
      <c r="N242" s="181">
        <v>2234931</v>
      </c>
      <c r="O242" s="556">
        <v>462563</v>
      </c>
      <c r="P242" s="556">
        <v>1772368</v>
      </c>
      <c r="Q242" s="596">
        <v>131.15</v>
      </c>
      <c r="R242" s="597">
        <v>5.6899999999999995</v>
      </c>
      <c r="S242" s="556">
        <v>46823</v>
      </c>
      <c r="T242" s="181">
        <v>0</v>
      </c>
      <c r="U242" s="598">
        <v>1772368</v>
      </c>
      <c r="V242" s="599">
        <v>13514.05</v>
      </c>
      <c r="W242" s="563">
        <v>0</v>
      </c>
      <c r="X242" s="564">
        <v>0</v>
      </c>
      <c r="Y242" s="565">
        <v>13514.05</v>
      </c>
      <c r="Z242" s="564">
        <v>0</v>
      </c>
      <c r="AA242" s="566">
        <v>0</v>
      </c>
      <c r="AB242" s="567">
        <v>1772368</v>
      </c>
      <c r="AC242" s="538">
        <v>13514.05</v>
      </c>
      <c r="AD242" s="600">
        <v>1.4287000000000001</v>
      </c>
      <c r="AE242" s="569">
        <v>0</v>
      </c>
      <c r="AF242" s="568">
        <v>1.4287000000000001</v>
      </c>
      <c r="AG242" s="570">
        <v>1.4144000000000001</v>
      </c>
      <c r="AH242" s="571">
        <v>1.4144000000000001</v>
      </c>
      <c r="AI242" s="572">
        <v>1</v>
      </c>
      <c r="AJ242" s="573">
        <v>1.4144000000000001</v>
      </c>
      <c r="AK242" s="573">
        <v>1.4144000000000001</v>
      </c>
      <c r="AL242" s="574">
        <v>1.1437999999999999</v>
      </c>
      <c r="AM242" s="601">
        <v>1.2365999999999999</v>
      </c>
      <c r="AN242" s="602">
        <v>1.2365999999999999</v>
      </c>
      <c r="AO242" s="603">
        <v>1.3420000000000001</v>
      </c>
      <c r="AP242" s="578">
        <v>0</v>
      </c>
      <c r="AQ242" s="578">
        <v>0</v>
      </c>
      <c r="AR242" s="579">
        <v>0</v>
      </c>
      <c r="AS242" s="305">
        <v>0</v>
      </c>
      <c r="AT242" s="557">
        <v>1</v>
      </c>
      <c r="AU242" s="557">
        <v>1</v>
      </c>
      <c r="AV242" s="580">
        <v>1772368</v>
      </c>
      <c r="AW242" s="581">
        <v>5.6899999999999995</v>
      </c>
      <c r="AX242" s="580">
        <v>46823</v>
      </c>
      <c r="AY242" s="580">
        <v>1725545</v>
      </c>
      <c r="AZ242" s="229" t="s">
        <v>1231</v>
      </c>
      <c r="BA242" s="573">
        <v>1.4144000000000001</v>
      </c>
      <c r="BB242" s="305">
        <v>0</v>
      </c>
      <c r="BC242" s="582">
        <v>0</v>
      </c>
      <c r="BD242" s="583">
        <v>1.4287000000000001</v>
      </c>
      <c r="BE242" s="584">
        <v>2.86E-2</v>
      </c>
      <c r="BF242" s="585">
        <v>2.86E-2</v>
      </c>
      <c r="BG242" s="584">
        <v>2.86E-2</v>
      </c>
      <c r="BH242" s="604">
        <v>0</v>
      </c>
      <c r="BI242" s="605"/>
      <c r="BK242" s="547"/>
    </row>
    <row r="243" spans="1:63" s="2" customFormat="1" x14ac:dyDescent="0.2">
      <c r="A243" s="22" t="s">
        <v>473</v>
      </c>
      <c r="B243" s="37" t="s">
        <v>474</v>
      </c>
      <c r="C243" s="38" t="s">
        <v>473</v>
      </c>
      <c r="D243" s="24" t="s">
        <v>474</v>
      </c>
      <c r="E243" s="39" t="s">
        <v>475</v>
      </c>
      <c r="F243" s="40" t="s">
        <v>437</v>
      </c>
      <c r="G243" s="41">
        <v>29</v>
      </c>
      <c r="H243" s="525"/>
      <c r="I243" s="555">
        <v>8875425</v>
      </c>
      <c r="J243" s="555">
        <v>1805937</v>
      </c>
      <c r="K243" s="555">
        <v>0</v>
      </c>
      <c r="L243" s="555">
        <v>0</v>
      </c>
      <c r="M243" s="595">
        <v>0</v>
      </c>
      <c r="N243" s="181">
        <v>8875425</v>
      </c>
      <c r="O243" s="556">
        <v>1805937</v>
      </c>
      <c r="P243" s="556">
        <v>7069488</v>
      </c>
      <c r="Q243" s="596">
        <v>533.24</v>
      </c>
      <c r="R243" s="597">
        <v>22.73</v>
      </c>
      <c r="S243" s="556">
        <v>187045</v>
      </c>
      <c r="T243" s="181">
        <v>0</v>
      </c>
      <c r="U243" s="598">
        <v>7069488</v>
      </c>
      <c r="V243" s="599">
        <v>13257.61</v>
      </c>
      <c r="W243" s="563">
        <v>445481</v>
      </c>
      <c r="X243" s="564">
        <v>835.42</v>
      </c>
      <c r="Y243" s="565">
        <v>12422.19</v>
      </c>
      <c r="Z243" s="564">
        <v>0</v>
      </c>
      <c r="AA243" s="566">
        <v>0</v>
      </c>
      <c r="AB243" s="567">
        <v>7069488</v>
      </c>
      <c r="AC243" s="538">
        <v>13257.61</v>
      </c>
      <c r="AD243" s="600">
        <v>1.4015899999999999</v>
      </c>
      <c r="AE243" s="569">
        <v>0</v>
      </c>
      <c r="AF243" s="568">
        <v>1.4015899999999999</v>
      </c>
      <c r="AG243" s="570">
        <v>1.3875999999999999</v>
      </c>
      <c r="AH243" s="571">
        <v>1.3875999999999999</v>
      </c>
      <c r="AI243" s="572">
        <v>1</v>
      </c>
      <c r="AJ243" s="573">
        <v>1.3875999999999999</v>
      </c>
      <c r="AK243" s="573">
        <v>1.3875999999999999</v>
      </c>
      <c r="AL243" s="574">
        <v>0.89139999999999997</v>
      </c>
      <c r="AM243" s="601">
        <v>1.5567</v>
      </c>
      <c r="AN243" s="602">
        <v>1.5567</v>
      </c>
      <c r="AO243" s="603">
        <v>1.722</v>
      </c>
      <c r="AP243" s="578">
        <v>0</v>
      </c>
      <c r="AQ243" s="578">
        <v>0</v>
      </c>
      <c r="AR243" s="579">
        <v>0</v>
      </c>
      <c r="AS243" s="305">
        <v>0</v>
      </c>
      <c r="AT243" s="557">
        <v>1</v>
      </c>
      <c r="AU243" s="557">
        <v>1</v>
      </c>
      <c r="AV243" s="580">
        <v>7069488</v>
      </c>
      <c r="AW243" s="581">
        <v>22.73</v>
      </c>
      <c r="AX243" s="580">
        <v>187045</v>
      </c>
      <c r="AY243" s="580">
        <v>6882443</v>
      </c>
      <c r="AZ243" s="229" t="s">
        <v>1231</v>
      </c>
      <c r="BA243" s="573">
        <v>1.3875999999999999</v>
      </c>
      <c r="BB243" s="305">
        <v>0</v>
      </c>
      <c r="BC243" s="582">
        <v>0</v>
      </c>
      <c r="BD243" s="583">
        <v>1.4015899999999999</v>
      </c>
      <c r="BE243" s="584">
        <v>2.8000000000000001E-2</v>
      </c>
      <c r="BF243" s="585">
        <v>2.8000000000000001E-2</v>
      </c>
      <c r="BG243" s="584">
        <v>2.8000000000000001E-2</v>
      </c>
      <c r="BH243" s="604">
        <v>0</v>
      </c>
      <c r="BI243" s="605"/>
      <c r="BK243" s="547"/>
    </row>
    <row r="244" spans="1:63" s="2" customFormat="1" x14ac:dyDescent="0.2">
      <c r="A244" s="22" t="s">
        <v>476</v>
      </c>
      <c r="B244" s="37" t="s">
        <v>477</v>
      </c>
      <c r="C244" s="38" t="s">
        <v>476</v>
      </c>
      <c r="D244" s="24" t="s">
        <v>477</v>
      </c>
      <c r="E244" s="39" t="s">
        <v>478</v>
      </c>
      <c r="F244" s="40" t="s">
        <v>437</v>
      </c>
      <c r="G244" s="41">
        <v>30</v>
      </c>
      <c r="H244" s="525"/>
      <c r="I244" s="555">
        <v>3568911</v>
      </c>
      <c r="J244" s="555">
        <v>861652</v>
      </c>
      <c r="K244" s="555">
        <v>0</v>
      </c>
      <c r="L244" s="555">
        <v>0</v>
      </c>
      <c r="M244" s="595">
        <v>0</v>
      </c>
      <c r="N244" s="181">
        <v>3568911</v>
      </c>
      <c r="O244" s="556">
        <v>861652</v>
      </c>
      <c r="P244" s="556">
        <v>2707259</v>
      </c>
      <c r="Q244" s="596">
        <v>179.42</v>
      </c>
      <c r="R244" s="597">
        <v>6</v>
      </c>
      <c r="S244" s="556">
        <v>49374</v>
      </c>
      <c r="T244" s="181">
        <v>0</v>
      </c>
      <c r="U244" s="598">
        <v>2707259</v>
      </c>
      <c r="V244" s="599">
        <v>15088.95</v>
      </c>
      <c r="W244" s="563">
        <v>6635</v>
      </c>
      <c r="X244" s="564">
        <v>36.979999999999997</v>
      </c>
      <c r="Y244" s="565">
        <v>15051.970000000001</v>
      </c>
      <c r="Z244" s="564">
        <v>0</v>
      </c>
      <c r="AA244" s="566">
        <v>0</v>
      </c>
      <c r="AB244" s="567">
        <v>2707259</v>
      </c>
      <c r="AC244" s="538">
        <v>15088.95</v>
      </c>
      <c r="AD244" s="600">
        <v>1.5952</v>
      </c>
      <c r="AE244" s="569">
        <v>0</v>
      </c>
      <c r="AF244" s="568">
        <v>1.5952</v>
      </c>
      <c r="AG244" s="570">
        <v>1.5791999999999999</v>
      </c>
      <c r="AH244" s="571">
        <v>1.5791999999999999</v>
      </c>
      <c r="AI244" s="572">
        <v>1</v>
      </c>
      <c r="AJ244" s="573">
        <v>1.5791999999999999</v>
      </c>
      <c r="AK244" s="573">
        <v>1.5791999999999999</v>
      </c>
      <c r="AL244" s="574">
        <v>0.99790000000000001</v>
      </c>
      <c r="AM244" s="601">
        <v>1.5825</v>
      </c>
      <c r="AN244" s="602">
        <v>1.5825</v>
      </c>
      <c r="AO244" s="603">
        <v>1.5382</v>
      </c>
      <c r="AP244" s="578">
        <v>0</v>
      </c>
      <c r="AQ244" s="578">
        <v>0</v>
      </c>
      <c r="AR244" s="579">
        <v>0</v>
      </c>
      <c r="AS244" s="305">
        <v>0</v>
      </c>
      <c r="AT244" s="557">
        <v>1</v>
      </c>
      <c r="AU244" s="557">
        <v>1</v>
      </c>
      <c r="AV244" s="580">
        <v>2707259</v>
      </c>
      <c r="AW244" s="581">
        <v>6</v>
      </c>
      <c r="AX244" s="580">
        <v>49374</v>
      </c>
      <c r="AY244" s="580">
        <v>2657885</v>
      </c>
      <c r="AZ244" s="229" t="s">
        <v>1231</v>
      </c>
      <c r="BA244" s="573">
        <v>1.5791999999999999</v>
      </c>
      <c r="BB244" s="305">
        <v>0</v>
      </c>
      <c r="BC244" s="582">
        <v>0</v>
      </c>
      <c r="BD244" s="583">
        <v>1.5952</v>
      </c>
      <c r="BE244" s="584">
        <v>3.1899999999999998E-2</v>
      </c>
      <c r="BF244" s="585">
        <v>3.1899999999999998E-2</v>
      </c>
      <c r="BG244" s="584">
        <v>3.1899999999999998E-2</v>
      </c>
      <c r="BH244" s="604">
        <v>0</v>
      </c>
      <c r="BI244" s="605"/>
      <c r="BK244" s="547"/>
    </row>
    <row r="245" spans="1:63" s="2" customFormat="1" x14ac:dyDescent="0.2">
      <c r="A245" s="22" t="s">
        <v>479</v>
      </c>
      <c r="B245" s="37" t="s">
        <v>480</v>
      </c>
      <c r="C245" s="38" t="s">
        <v>479</v>
      </c>
      <c r="D245" s="24" t="s">
        <v>480</v>
      </c>
      <c r="E245" s="39" t="s">
        <v>481</v>
      </c>
      <c r="F245" s="40" t="s">
        <v>153</v>
      </c>
      <c r="G245" s="41">
        <v>30</v>
      </c>
      <c r="H245" s="525"/>
      <c r="I245" s="555">
        <v>6129233</v>
      </c>
      <c r="J245" s="555">
        <v>1541022</v>
      </c>
      <c r="K245" s="555">
        <v>0</v>
      </c>
      <c r="L245" s="555">
        <v>0</v>
      </c>
      <c r="M245" s="595">
        <v>0</v>
      </c>
      <c r="N245" s="181">
        <v>6129233</v>
      </c>
      <c r="O245" s="556">
        <v>1541022</v>
      </c>
      <c r="P245" s="556">
        <v>4588211</v>
      </c>
      <c r="Q245" s="596">
        <v>316.47000000000003</v>
      </c>
      <c r="R245" s="597">
        <v>8.36</v>
      </c>
      <c r="S245" s="556">
        <v>68794</v>
      </c>
      <c r="T245" s="181">
        <v>0</v>
      </c>
      <c r="U245" s="598">
        <v>4588211</v>
      </c>
      <c r="V245" s="599">
        <v>14498.09</v>
      </c>
      <c r="W245" s="563">
        <v>8124</v>
      </c>
      <c r="X245" s="564">
        <v>25.67</v>
      </c>
      <c r="Y245" s="565">
        <v>14472.42</v>
      </c>
      <c r="Z245" s="564">
        <v>0</v>
      </c>
      <c r="AA245" s="566">
        <v>0</v>
      </c>
      <c r="AB245" s="567">
        <v>4588211</v>
      </c>
      <c r="AC245" s="538">
        <v>14498.09</v>
      </c>
      <c r="AD245" s="600">
        <v>1.5327299999999999</v>
      </c>
      <c r="AE245" s="569">
        <v>0</v>
      </c>
      <c r="AF245" s="568">
        <v>1.5327299999999999</v>
      </c>
      <c r="AG245" s="570">
        <v>1.5174000000000001</v>
      </c>
      <c r="AH245" s="571">
        <v>1.5174000000000001</v>
      </c>
      <c r="AI245" s="572">
        <v>1</v>
      </c>
      <c r="AJ245" s="573">
        <v>1.5174000000000001</v>
      </c>
      <c r="AK245" s="573">
        <v>1.5174000000000001</v>
      </c>
      <c r="AL245" s="574">
        <v>1.0831999999999999</v>
      </c>
      <c r="AM245" s="601">
        <v>1.4008</v>
      </c>
      <c r="AN245" s="602">
        <v>1.4008</v>
      </c>
      <c r="AO245" s="603">
        <v>1.4171</v>
      </c>
      <c r="AP245" s="578">
        <v>0</v>
      </c>
      <c r="AQ245" s="578">
        <v>0</v>
      </c>
      <c r="AR245" s="579">
        <v>0</v>
      </c>
      <c r="AS245" s="305">
        <v>0</v>
      </c>
      <c r="AT245" s="557">
        <v>1</v>
      </c>
      <c r="AU245" s="557">
        <v>1</v>
      </c>
      <c r="AV245" s="580">
        <v>4588211</v>
      </c>
      <c r="AW245" s="581">
        <v>8.36</v>
      </c>
      <c r="AX245" s="580">
        <v>68794</v>
      </c>
      <c r="AY245" s="580">
        <v>4519417</v>
      </c>
      <c r="AZ245" s="229" t="s">
        <v>1231</v>
      </c>
      <c r="BA245" s="573">
        <v>1.5174000000000001</v>
      </c>
      <c r="BB245" s="305">
        <v>0</v>
      </c>
      <c r="BC245" s="582">
        <v>0</v>
      </c>
      <c r="BD245" s="583">
        <v>1.5327299999999999</v>
      </c>
      <c r="BE245" s="584">
        <v>3.0700000000000002E-2</v>
      </c>
      <c r="BF245" s="585">
        <v>3.0700000000000002E-2</v>
      </c>
      <c r="BG245" s="584">
        <v>3.0700000000000002E-2</v>
      </c>
      <c r="BH245" s="604">
        <v>0</v>
      </c>
      <c r="BI245" s="605"/>
      <c r="BK245" s="547"/>
    </row>
    <row r="246" spans="1:63" s="2" customFormat="1" x14ac:dyDescent="0.2">
      <c r="A246" s="22" t="s">
        <v>482</v>
      </c>
      <c r="B246" s="37" t="s">
        <v>483</v>
      </c>
      <c r="C246" s="38" t="s">
        <v>482</v>
      </c>
      <c r="D246" s="24" t="s">
        <v>483</v>
      </c>
      <c r="E246" s="39" t="s">
        <v>484</v>
      </c>
      <c r="F246" s="40" t="s">
        <v>153</v>
      </c>
      <c r="G246" s="41">
        <v>30</v>
      </c>
      <c r="H246" s="525"/>
      <c r="I246" s="555">
        <v>4231922</v>
      </c>
      <c r="J246" s="555">
        <v>635310</v>
      </c>
      <c r="K246" s="555">
        <v>0</v>
      </c>
      <c r="L246" s="555">
        <v>0</v>
      </c>
      <c r="M246" s="595">
        <v>0</v>
      </c>
      <c r="N246" s="181">
        <v>4231922</v>
      </c>
      <c r="O246" s="556">
        <v>635310</v>
      </c>
      <c r="P246" s="556">
        <v>3596612</v>
      </c>
      <c r="Q246" s="596">
        <v>245.69</v>
      </c>
      <c r="R246" s="597">
        <v>6.580000000000001</v>
      </c>
      <c r="S246" s="556">
        <v>54147</v>
      </c>
      <c r="T246" s="181">
        <v>0</v>
      </c>
      <c r="U246" s="598">
        <v>3596612</v>
      </c>
      <c r="V246" s="599">
        <v>14638.82</v>
      </c>
      <c r="W246" s="563">
        <v>5396</v>
      </c>
      <c r="X246" s="564">
        <v>21.96</v>
      </c>
      <c r="Y246" s="565">
        <v>14616.86</v>
      </c>
      <c r="Z246" s="564">
        <v>0</v>
      </c>
      <c r="AA246" s="566">
        <v>0</v>
      </c>
      <c r="AB246" s="567">
        <v>3596612</v>
      </c>
      <c r="AC246" s="538">
        <v>14638.82</v>
      </c>
      <c r="AD246" s="600">
        <v>1.5476099999999999</v>
      </c>
      <c r="AE246" s="569">
        <v>0</v>
      </c>
      <c r="AF246" s="568">
        <v>1.5476099999999999</v>
      </c>
      <c r="AG246" s="570">
        <v>1.5321</v>
      </c>
      <c r="AH246" s="571">
        <v>1.5321</v>
      </c>
      <c r="AI246" s="572">
        <v>1</v>
      </c>
      <c r="AJ246" s="573">
        <v>1.5321</v>
      </c>
      <c r="AK246" s="573">
        <v>1.5321</v>
      </c>
      <c r="AL246" s="574">
        <v>1.0822000000000001</v>
      </c>
      <c r="AM246" s="601">
        <v>1.4157</v>
      </c>
      <c r="AN246" s="602">
        <v>1.4157</v>
      </c>
      <c r="AO246" s="603">
        <v>1.4184000000000001</v>
      </c>
      <c r="AP246" s="578">
        <v>0</v>
      </c>
      <c r="AQ246" s="578">
        <v>0</v>
      </c>
      <c r="AR246" s="579">
        <v>0</v>
      </c>
      <c r="AS246" s="305">
        <v>0</v>
      </c>
      <c r="AT246" s="557">
        <v>1</v>
      </c>
      <c r="AU246" s="557">
        <v>1</v>
      </c>
      <c r="AV246" s="580">
        <v>3596612</v>
      </c>
      <c r="AW246" s="581">
        <v>6.580000000000001</v>
      </c>
      <c r="AX246" s="580">
        <v>54147</v>
      </c>
      <c r="AY246" s="580">
        <v>3542465</v>
      </c>
      <c r="AZ246" s="229" t="s">
        <v>1231</v>
      </c>
      <c r="BA246" s="573">
        <v>1.5321</v>
      </c>
      <c r="BB246" s="305">
        <v>0</v>
      </c>
      <c r="BC246" s="582">
        <v>0</v>
      </c>
      <c r="BD246" s="583">
        <v>1.5476099999999999</v>
      </c>
      <c r="BE246" s="584">
        <v>3.1E-2</v>
      </c>
      <c r="BF246" s="585">
        <v>3.1E-2</v>
      </c>
      <c r="BG246" s="584">
        <v>3.1E-2</v>
      </c>
      <c r="BH246" s="604">
        <v>0</v>
      </c>
      <c r="BI246" s="605"/>
      <c r="BK246" s="547"/>
    </row>
    <row r="247" spans="1:63" s="2" customFormat="1" x14ac:dyDescent="0.2">
      <c r="A247" s="22" t="s">
        <v>485</v>
      </c>
      <c r="B247" s="37" t="s">
        <v>486</v>
      </c>
      <c r="C247" s="38" t="s">
        <v>485</v>
      </c>
      <c r="D247" s="24" t="s">
        <v>486</v>
      </c>
      <c r="E247" s="39" t="s">
        <v>487</v>
      </c>
      <c r="F247" s="40" t="s">
        <v>437</v>
      </c>
      <c r="G247" s="41">
        <v>30</v>
      </c>
      <c r="H247" s="525"/>
      <c r="I247" s="555">
        <v>3289708</v>
      </c>
      <c r="J247" s="555">
        <v>587553</v>
      </c>
      <c r="K247" s="555">
        <v>0</v>
      </c>
      <c r="L247" s="555">
        <v>0</v>
      </c>
      <c r="M247" s="595">
        <v>0</v>
      </c>
      <c r="N247" s="181">
        <v>3289708</v>
      </c>
      <c r="O247" s="556">
        <v>587553</v>
      </c>
      <c r="P247" s="556">
        <v>2702155</v>
      </c>
      <c r="Q247" s="596">
        <v>176.08</v>
      </c>
      <c r="R247" s="597">
        <v>2.8200000000000003</v>
      </c>
      <c r="S247" s="556">
        <v>23206</v>
      </c>
      <c r="T247" s="181">
        <v>0</v>
      </c>
      <c r="U247" s="598">
        <v>2702155</v>
      </c>
      <c r="V247" s="599">
        <v>15346.18</v>
      </c>
      <c r="W247" s="563">
        <v>10719</v>
      </c>
      <c r="X247" s="564">
        <v>60.88</v>
      </c>
      <c r="Y247" s="565">
        <v>15285.300000000001</v>
      </c>
      <c r="Z247" s="564">
        <v>0</v>
      </c>
      <c r="AA247" s="566">
        <v>0</v>
      </c>
      <c r="AB247" s="567">
        <v>2702155</v>
      </c>
      <c r="AC247" s="538">
        <v>15346.18</v>
      </c>
      <c r="AD247" s="600">
        <v>1.62239</v>
      </c>
      <c r="AE247" s="569">
        <v>0</v>
      </c>
      <c r="AF247" s="568">
        <v>1.62239</v>
      </c>
      <c r="AG247" s="570">
        <v>1.6062000000000001</v>
      </c>
      <c r="AH247" s="571">
        <v>1.6062000000000001</v>
      </c>
      <c r="AI247" s="572">
        <v>1</v>
      </c>
      <c r="AJ247" s="573">
        <v>1.6062000000000001</v>
      </c>
      <c r="AK247" s="573">
        <v>1.6062000000000001</v>
      </c>
      <c r="AL247" s="574">
        <v>1.0746</v>
      </c>
      <c r="AM247" s="601">
        <v>1.4946999999999999</v>
      </c>
      <c r="AN247" s="602">
        <v>1.4946999999999999</v>
      </c>
      <c r="AO247" s="603">
        <v>1.4283999999999999</v>
      </c>
      <c r="AP247" s="578">
        <v>0</v>
      </c>
      <c r="AQ247" s="578">
        <v>0</v>
      </c>
      <c r="AR247" s="579">
        <v>0</v>
      </c>
      <c r="AS247" s="305">
        <v>0</v>
      </c>
      <c r="AT247" s="557">
        <v>1</v>
      </c>
      <c r="AU247" s="557">
        <v>1</v>
      </c>
      <c r="AV247" s="580">
        <v>2702155</v>
      </c>
      <c r="AW247" s="581">
        <v>2.8200000000000003</v>
      </c>
      <c r="AX247" s="580">
        <v>23206</v>
      </c>
      <c r="AY247" s="580">
        <v>2678949</v>
      </c>
      <c r="AZ247" s="229" t="s">
        <v>1231</v>
      </c>
      <c r="BA247" s="573">
        <v>1.6062000000000001</v>
      </c>
      <c r="BB247" s="305">
        <v>0</v>
      </c>
      <c r="BC247" s="582">
        <v>0</v>
      </c>
      <c r="BD247" s="583">
        <v>1.62239</v>
      </c>
      <c r="BE247" s="584">
        <v>3.2399999999999998E-2</v>
      </c>
      <c r="BF247" s="585">
        <v>3.2399999999999998E-2</v>
      </c>
      <c r="BG247" s="584">
        <v>3.2399999999999998E-2</v>
      </c>
      <c r="BH247" s="604">
        <v>0</v>
      </c>
      <c r="BI247" s="605"/>
      <c r="BK247" s="547"/>
    </row>
    <row r="248" spans="1:63" s="2" customFormat="1" x14ac:dyDescent="0.2">
      <c r="A248" s="22" t="s">
        <v>488</v>
      </c>
      <c r="B248" s="37" t="s">
        <v>489</v>
      </c>
      <c r="C248" s="38" t="s">
        <v>488</v>
      </c>
      <c r="D248" s="24" t="s">
        <v>489</v>
      </c>
      <c r="E248" s="39" t="s">
        <v>490</v>
      </c>
      <c r="F248" s="40" t="s">
        <v>437</v>
      </c>
      <c r="G248" s="41">
        <v>30</v>
      </c>
      <c r="H248" s="525"/>
      <c r="I248" s="555">
        <v>3329742</v>
      </c>
      <c r="J248" s="555">
        <v>597861</v>
      </c>
      <c r="K248" s="555">
        <v>0</v>
      </c>
      <c r="L248" s="555">
        <v>0</v>
      </c>
      <c r="M248" s="595">
        <v>0</v>
      </c>
      <c r="N248" s="181">
        <v>3329742</v>
      </c>
      <c r="O248" s="556">
        <v>597861</v>
      </c>
      <c r="P248" s="556">
        <v>2731881</v>
      </c>
      <c r="Q248" s="596">
        <v>179.54</v>
      </c>
      <c r="R248" s="597">
        <v>3.31</v>
      </c>
      <c r="S248" s="556">
        <v>27238</v>
      </c>
      <c r="T248" s="181">
        <v>0</v>
      </c>
      <c r="U248" s="598">
        <v>2731881</v>
      </c>
      <c r="V248" s="599">
        <v>15216</v>
      </c>
      <c r="W248" s="563">
        <v>4403</v>
      </c>
      <c r="X248" s="564">
        <v>24.52</v>
      </c>
      <c r="Y248" s="565">
        <v>15191.48</v>
      </c>
      <c r="Z248" s="564">
        <v>0</v>
      </c>
      <c r="AA248" s="566">
        <v>0</v>
      </c>
      <c r="AB248" s="567">
        <v>2731881</v>
      </c>
      <c r="AC248" s="538">
        <v>15216</v>
      </c>
      <c r="AD248" s="600">
        <v>1.60863</v>
      </c>
      <c r="AE248" s="569">
        <v>0</v>
      </c>
      <c r="AF248" s="568">
        <v>1.60863</v>
      </c>
      <c r="AG248" s="570">
        <v>1.5925</v>
      </c>
      <c r="AH248" s="571">
        <v>1.5925</v>
      </c>
      <c r="AI248" s="572">
        <v>1</v>
      </c>
      <c r="AJ248" s="573">
        <v>1.5925</v>
      </c>
      <c r="AK248" s="573">
        <v>1.5925</v>
      </c>
      <c r="AL248" s="574">
        <v>1.1194999999999999</v>
      </c>
      <c r="AM248" s="601">
        <v>1.4225000000000001</v>
      </c>
      <c r="AN248" s="602">
        <v>1.4225000000000001</v>
      </c>
      <c r="AO248" s="603">
        <v>1.3711</v>
      </c>
      <c r="AP248" s="578">
        <v>0</v>
      </c>
      <c r="AQ248" s="578">
        <v>0</v>
      </c>
      <c r="AR248" s="579">
        <v>0</v>
      </c>
      <c r="AS248" s="305">
        <v>0</v>
      </c>
      <c r="AT248" s="557">
        <v>1</v>
      </c>
      <c r="AU248" s="557">
        <v>1</v>
      </c>
      <c r="AV248" s="580">
        <v>2731881</v>
      </c>
      <c r="AW248" s="581">
        <v>3.31</v>
      </c>
      <c r="AX248" s="580">
        <v>27238</v>
      </c>
      <c r="AY248" s="580">
        <v>2704643</v>
      </c>
      <c r="AZ248" s="229" t="s">
        <v>1231</v>
      </c>
      <c r="BA248" s="573">
        <v>1.5925</v>
      </c>
      <c r="BB248" s="305">
        <v>0</v>
      </c>
      <c r="BC248" s="582">
        <v>0</v>
      </c>
      <c r="BD248" s="583">
        <v>1.60863</v>
      </c>
      <c r="BE248" s="584">
        <v>3.2199999999999999E-2</v>
      </c>
      <c r="BF248" s="585">
        <v>3.2199999999999999E-2</v>
      </c>
      <c r="BG248" s="584">
        <v>3.2199999999999999E-2</v>
      </c>
      <c r="BH248" s="604">
        <v>0</v>
      </c>
      <c r="BI248" s="605"/>
      <c r="BK248" s="547"/>
    </row>
    <row r="249" spans="1:63" s="2" customFormat="1" x14ac:dyDescent="0.2">
      <c r="A249" s="22" t="s">
        <v>491</v>
      </c>
      <c r="B249" s="37" t="s">
        <v>492</v>
      </c>
      <c r="C249" s="38" t="s">
        <v>491</v>
      </c>
      <c r="D249" s="24" t="s">
        <v>492</v>
      </c>
      <c r="E249" s="39" t="s">
        <v>493</v>
      </c>
      <c r="F249" s="40" t="s">
        <v>177</v>
      </c>
      <c r="G249" s="41">
        <v>31</v>
      </c>
      <c r="H249" s="525"/>
      <c r="I249" s="555">
        <v>1916600</v>
      </c>
      <c r="J249" s="555">
        <v>608602</v>
      </c>
      <c r="K249" s="555">
        <v>0</v>
      </c>
      <c r="L249" s="555">
        <v>0</v>
      </c>
      <c r="M249" s="595">
        <v>0</v>
      </c>
      <c r="N249" s="181">
        <v>1916600</v>
      </c>
      <c r="O249" s="556">
        <v>608602</v>
      </c>
      <c r="P249" s="556">
        <v>1307998</v>
      </c>
      <c r="Q249" s="596">
        <v>100.62</v>
      </c>
      <c r="R249" s="597">
        <v>0</v>
      </c>
      <c r="S249" s="556">
        <v>0</v>
      </c>
      <c r="T249" s="181">
        <v>0</v>
      </c>
      <c r="U249" s="598">
        <v>1307998</v>
      </c>
      <c r="V249" s="599">
        <v>12999.38</v>
      </c>
      <c r="W249" s="563">
        <v>0</v>
      </c>
      <c r="X249" s="564">
        <v>0</v>
      </c>
      <c r="Y249" s="565">
        <v>12999.38</v>
      </c>
      <c r="Z249" s="564">
        <v>0</v>
      </c>
      <c r="AA249" s="566">
        <v>0</v>
      </c>
      <c r="AB249" s="567">
        <v>1307998</v>
      </c>
      <c r="AC249" s="538">
        <v>12999.38</v>
      </c>
      <c r="AD249" s="600">
        <v>1.37429</v>
      </c>
      <c r="AE249" s="569">
        <v>0</v>
      </c>
      <c r="AF249" s="568">
        <v>1.37429</v>
      </c>
      <c r="AG249" s="570">
        <v>1.3605</v>
      </c>
      <c r="AH249" s="571">
        <v>1.3605</v>
      </c>
      <c r="AI249" s="572">
        <v>0.60819999999999996</v>
      </c>
      <c r="AJ249" s="573">
        <v>0.82750000000000001</v>
      </c>
      <c r="AK249" s="573">
        <v>1.3904999999999998</v>
      </c>
      <c r="AL249" s="574">
        <v>1.1005</v>
      </c>
      <c r="AM249" s="601">
        <v>0.75190000000000001</v>
      </c>
      <c r="AN249" s="602">
        <v>1.2635000000000001</v>
      </c>
      <c r="AO249" s="603">
        <v>1.3948</v>
      </c>
      <c r="AP249" s="578">
        <v>0</v>
      </c>
      <c r="AQ249" s="578">
        <v>0</v>
      </c>
      <c r="AR249" s="579">
        <v>0</v>
      </c>
      <c r="AS249" s="305">
        <v>0</v>
      </c>
      <c r="AT249" s="557">
        <v>1</v>
      </c>
      <c r="AU249" s="557">
        <v>1</v>
      </c>
      <c r="AV249" s="580">
        <v>1307998</v>
      </c>
      <c r="AW249" s="581">
        <v>0</v>
      </c>
      <c r="AX249" s="580">
        <v>0</v>
      </c>
      <c r="AY249" s="580">
        <v>1307998</v>
      </c>
      <c r="AZ249" s="229" t="s">
        <v>1231</v>
      </c>
      <c r="BA249" s="573">
        <v>1.3605</v>
      </c>
      <c r="BB249" s="305">
        <v>0</v>
      </c>
      <c r="BC249" s="582">
        <v>0</v>
      </c>
      <c r="BD249" s="583">
        <v>1.37429</v>
      </c>
      <c r="BE249" s="584">
        <v>2.75E-2</v>
      </c>
      <c r="BF249" s="585">
        <v>1.67E-2</v>
      </c>
      <c r="BG249" s="584">
        <v>2.81E-2</v>
      </c>
      <c r="BH249" s="604">
        <v>0</v>
      </c>
      <c r="BI249" s="605"/>
      <c r="BK249" s="547"/>
    </row>
    <row r="250" spans="1:63" s="2" customFormat="1" x14ac:dyDescent="0.2">
      <c r="A250" s="22" t="s">
        <v>494</v>
      </c>
      <c r="B250" s="37" t="s">
        <v>495</v>
      </c>
      <c r="C250" s="38" t="s">
        <v>494</v>
      </c>
      <c r="D250" s="24" t="s">
        <v>495</v>
      </c>
      <c r="E250" s="39" t="s">
        <v>496</v>
      </c>
      <c r="F250" s="40" t="s">
        <v>497</v>
      </c>
      <c r="G250" s="41">
        <v>31</v>
      </c>
      <c r="H250" s="525"/>
      <c r="I250" s="555">
        <v>1821700</v>
      </c>
      <c r="J250" s="555">
        <v>483913</v>
      </c>
      <c r="K250" s="555">
        <v>0</v>
      </c>
      <c r="L250" s="555">
        <v>0</v>
      </c>
      <c r="M250" s="595">
        <v>0</v>
      </c>
      <c r="N250" s="181">
        <v>1821700</v>
      </c>
      <c r="O250" s="556">
        <v>483913</v>
      </c>
      <c r="P250" s="556">
        <v>1337787</v>
      </c>
      <c r="Q250" s="596">
        <v>120.27</v>
      </c>
      <c r="R250" s="597">
        <v>0</v>
      </c>
      <c r="S250" s="556">
        <v>0</v>
      </c>
      <c r="T250" s="181">
        <v>0</v>
      </c>
      <c r="U250" s="598">
        <v>1337787</v>
      </c>
      <c r="V250" s="599">
        <v>11123.2</v>
      </c>
      <c r="W250" s="563">
        <v>5874</v>
      </c>
      <c r="X250" s="564">
        <v>48.84</v>
      </c>
      <c r="Y250" s="565">
        <v>11074.36</v>
      </c>
      <c r="Z250" s="564">
        <v>0</v>
      </c>
      <c r="AA250" s="566">
        <v>0</v>
      </c>
      <c r="AB250" s="567">
        <v>1337787</v>
      </c>
      <c r="AC250" s="538">
        <v>11123.2</v>
      </c>
      <c r="AD250" s="600">
        <v>1.17594</v>
      </c>
      <c r="AE250" s="569">
        <v>0</v>
      </c>
      <c r="AF250" s="568">
        <v>1.17594</v>
      </c>
      <c r="AG250" s="570">
        <v>1.1641999999999999</v>
      </c>
      <c r="AH250" s="571">
        <v>1.1641999999999999</v>
      </c>
      <c r="AI250" s="572">
        <v>0.73760000000000003</v>
      </c>
      <c r="AJ250" s="573">
        <v>0.85870000000000002</v>
      </c>
      <c r="AK250" s="573">
        <v>1.2358</v>
      </c>
      <c r="AL250" s="574">
        <v>0.94330000000000003</v>
      </c>
      <c r="AM250" s="601">
        <v>0.9103</v>
      </c>
      <c r="AN250" s="602">
        <v>1.3101</v>
      </c>
      <c r="AO250" s="603">
        <v>1.6273</v>
      </c>
      <c r="AP250" s="578">
        <v>0</v>
      </c>
      <c r="AQ250" s="578">
        <v>0</v>
      </c>
      <c r="AR250" s="579">
        <v>0</v>
      </c>
      <c r="AS250" s="305">
        <v>0</v>
      </c>
      <c r="AT250" s="557">
        <v>1</v>
      </c>
      <c r="AU250" s="557">
        <v>1</v>
      </c>
      <c r="AV250" s="580">
        <v>1337787</v>
      </c>
      <c r="AW250" s="581">
        <v>0</v>
      </c>
      <c r="AX250" s="580">
        <v>0</v>
      </c>
      <c r="AY250" s="580">
        <v>1337787</v>
      </c>
      <c r="AZ250" s="229" t="s">
        <v>1231</v>
      </c>
      <c r="BA250" s="573">
        <v>1.1641999999999999</v>
      </c>
      <c r="BB250" s="305">
        <v>0</v>
      </c>
      <c r="BC250" s="582">
        <v>0</v>
      </c>
      <c r="BD250" s="583">
        <v>1.17594</v>
      </c>
      <c r="BE250" s="584">
        <v>2.35E-2</v>
      </c>
      <c r="BF250" s="585">
        <v>1.7299999999999999E-2</v>
      </c>
      <c r="BG250" s="584">
        <v>2.4899999999999999E-2</v>
      </c>
      <c r="BH250" s="604">
        <v>0</v>
      </c>
      <c r="BI250" s="605"/>
      <c r="BK250" s="547"/>
    </row>
    <row r="251" spans="1:63" s="2" customFormat="1" x14ac:dyDescent="0.2">
      <c r="A251" s="22" t="s">
        <v>498</v>
      </c>
      <c r="B251" s="37" t="s">
        <v>499</v>
      </c>
      <c r="C251" s="38" t="s">
        <v>498</v>
      </c>
      <c r="D251" s="24" t="s">
        <v>499</v>
      </c>
      <c r="E251" s="39" t="s">
        <v>500</v>
      </c>
      <c r="F251" s="40" t="s">
        <v>497</v>
      </c>
      <c r="G251" s="41">
        <v>31</v>
      </c>
      <c r="H251" s="525"/>
      <c r="I251" s="555">
        <v>2798196</v>
      </c>
      <c r="J251" s="555">
        <v>557031</v>
      </c>
      <c r="K251" s="555">
        <v>0</v>
      </c>
      <c r="L251" s="555">
        <v>0</v>
      </c>
      <c r="M251" s="595">
        <v>0</v>
      </c>
      <c r="N251" s="181">
        <v>2798196</v>
      </c>
      <c r="O251" s="556">
        <v>557031</v>
      </c>
      <c r="P251" s="556">
        <v>2241165</v>
      </c>
      <c r="Q251" s="596">
        <v>163.19999999999999</v>
      </c>
      <c r="R251" s="597">
        <v>8.89</v>
      </c>
      <c r="S251" s="556">
        <v>73156</v>
      </c>
      <c r="T251" s="181">
        <v>0</v>
      </c>
      <c r="U251" s="598">
        <v>2241165</v>
      </c>
      <c r="V251" s="599">
        <v>13732.63</v>
      </c>
      <c r="W251" s="563">
        <v>51463</v>
      </c>
      <c r="X251" s="564">
        <v>315.33999999999997</v>
      </c>
      <c r="Y251" s="565">
        <v>13417.289999999999</v>
      </c>
      <c r="Z251" s="564">
        <v>0</v>
      </c>
      <c r="AA251" s="566">
        <v>0</v>
      </c>
      <c r="AB251" s="567">
        <v>2241165</v>
      </c>
      <c r="AC251" s="538">
        <v>13732.63</v>
      </c>
      <c r="AD251" s="600">
        <v>1.45181</v>
      </c>
      <c r="AE251" s="569">
        <v>0</v>
      </c>
      <c r="AF251" s="568">
        <v>1.45181</v>
      </c>
      <c r="AG251" s="570">
        <v>1.4373</v>
      </c>
      <c r="AH251" s="571">
        <v>1.4373</v>
      </c>
      <c r="AI251" s="572">
        <v>1</v>
      </c>
      <c r="AJ251" s="573">
        <v>1.4373</v>
      </c>
      <c r="AK251" s="573">
        <v>1.4373</v>
      </c>
      <c r="AL251" s="574">
        <v>1.0722</v>
      </c>
      <c r="AM251" s="601">
        <v>1.3405</v>
      </c>
      <c r="AN251" s="602">
        <v>1.3405</v>
      </c>
      <c r="AO251" s="603">
        <v>1.4316</v>
      </c>
      <c r="AP251" s="578">
        <v>0</v>
      </c>
      <c r="AQ251" s="578">
        <v>0</v>
      </c>
      <c r="AR251" s="579">
        <v>0</v>
      </c>
      <c r="AS251" s="305">
        <v>0</v>
      </c>
      <c r="AT251" s="557">
        <v>1</v>
      </c>
      <c r="AU251" s="557">
        <v>1</v>
      </c>
      <c r="AV251" s="580">
        <v>2241165</v>
      </c>
      <c r="AW251" s="581">
        <v>8.89</v>
      </c>
      <c r="AX251" s="580">
        <v>73156</v>
      </c>
      <c r="AY251" s="580">
        <v>2168009</v>
      </c>
      <c r="AZ251" s="229" t="s">
        <v>1231</v>
      </c>
      <c r="BA251" s="573">
        <v>1.4373</v>
      </c>
      <c r="BB251" s="305">
        <v>0</v>
      </c>
      <c r="BC251" s="582">
        <v>0</v>
      </c>
      <c r="BD251" s="583">
        <v>1.45181</v>
      </c>
      <c r="BE251" s="584">
        <v>2.9000000000000001E-2</v>
      </c>
      <c r="BF251" s="585">
        <v>2.9000000000000001E-2</v>
      </c>
      <c r="BG251" s="584">
        <v>2.9000000000000001E-2</v>
      </c>
      <c r="BH251" s="604">
        <v>0</v>
      </c>
      <c r="BI251" s="605"/>
      <c r="BK251" s="547"/>
    </row>
    <row r="252" spans="1:63" s="2" customFormat="1" x14ac:dyDescent="0.2">
      <c r="A252" s="22" t="s">
        <v>501</v>
      </c>
      <c r="B252" s="37" t="s">
        <v>502</v>
      </c>
      <c r="C252" s="38" t="s">
        <v>501</v>
      </c>
      <c r="D252" s="24" t="s">
        <v>502</v>
      </c>
      <c r="E252" s="39" t="s">
        <v>503</v>
      </c>
      <c r="F252" s="40" t="s">
        <v>497</v>
      </c>
      <c r="G252" s="41">
        <v>31</v>
      </c>
      <c r="H252" s="525"/>
      <c r="I252" s="555">
        <v>5448177</v>
      </c>
      <c r="J252" s="555">
        <v>1406417</v>
      </c>
      <c r="K252" s="555">
        <v>0</v>
      </c>
      <c r="L252" s="555">
        <v>0</v>
      </c>
      <c r="M252" s="595">
        <v>0</v>
      </c>
      <c r="N252" s="181">
        <v>5448177</v>
      </c>
      <c r="O252" s="556">
        <v>1406417</v>
      </c>
      <c r="P252" s="556">
        <v>4041760</v>
      </c>
      <c r="Q252" s="596">
        <v>347.09</v>
      </c>
      <c r="R252" s="597">
        <v>0</v>
      </c>
      <c r="S252" s="556">
        <v>0</v>
      </c>
      <c r="T252" s="181">
        <v>0</v>
      </c>
      <c r="U252" s="598">
        <v>4041760</v>
      </c>
      <c r="V252" s="599">
        <v>11644.7</v>
      </c>
      <c r="W252" s="563">
        <v>0</v>
      </c>
      <c r="X252" s="564">
        <v>0</v>
      </c>
      <c r="Y252" s="565">
        <v>11644.7</v>
      </c>
      <c r="Z252" s="564">
        <v>0</v>
      </c>
      <c r="AA252" s="566">
        <v>0</v>
      </c>
      <c r="AB252" s="567">
        <v>4041760</v>
      </c>
      <c r="AC252" s="538">
        <v>11644.7</v>
      </c>
      <c r="AD252" s="600">
        <v>1.2310700000000001</v>
      </c>
      <c r="AE252" s="569">
        <v>0</v>
      </c>
      <c r="AF252" s="568">
        <v>1.2310700000000001</v>
      </c>
      <c r="AG252" s="570">
        <v>1.2188000000000001</v>
      </c>
      <c r="AH252" s="571">
        <v>1.2188000000000001</v>
      </c>
      <c r="AI252" s="572">
        <v>0.49459999999999998</v>
      </c>
      <c r="AJ252" s="573">
        <v>0.6028</v>
      </c>
      <c r="AK252" s="573">
        <v>1.3515999999999999</v>
      </c>
      <c r="AL252" s="574">
        <v>1.0259</v>
      </c>
      <c r="AM252" s="601">
        <v>0.58760000000000001</v>
      </c>
      <c r="AN252" s="602">
        <v>1.3174999999999999</v>
      </c>
      <c r="AO252" s="603">
        <v>1.4962</v>
      </c>
      <c r="AP252" s="578">
        <v>0</v>
      </c>
      <c r="AQ252" s="578">
        <v>0</v>
      </c>
      <c r="AR252" s="579">
        <v>0</v>
      </c>
      <c r="AS252" s="305">
        <v>0</v>
      </c>
      <c r="AT252" s="557">
        <v>1</v>
      </c>
      <c r="AU252" s="557">
        <v>1</v>
      </c>
      <c r="AV252" s="580">
        <v>4041760</v>
      </c>
      <c r="AW252" s="581">
        <v>0</v>
      </c>
      <c r="AX252" s="580">
        <v>0</v>
      </c>
      <c r="AY252" s="580">
        <v>4041760</v>
      </c>
      <c r="AZ252" s="229" t="s">
        <v>1231</v>
      </c>
      <c r="BA252" s="573">
        <v>1.2188000000000001</v>
      </c>
      <c r="BB252" s="305">
        <v>0</v>
      </c>
      <c r="BC252" s="582">
        <v>0</v>
      </c>
      <c r="BD252" s="583">
        <v>1.2310700000000001</v>
      </c>
      <c r="BE252" s="584">
        <v>2.46E-2</v>
      </c>
      <c r="BF252" s="585">
        <v>1.2200000000000001E-2</v>
      </c>
      <c r="BG252" s="584">
        <v>2.7400000000000001E-2</v>
      </c>
      <c r="BH252" s="604">
        <v>0</v>
      </c>
      <c r="BI252" s="605"/>
      <c r="BK252" s="547"/>
    </row>
    <row r="253" spans="1:63" s="2" customFormat="1" x14ac:dyDescent="0.2">
      <c r="A253" s="22" t="s">
        <v>504</v>
      </c>
      <c r="B253" s="37" t="s">
        <v>505</v>
      </c>
      <c r="C253" s="38" t="s">
        <v>504</v>
      </c>
      <c r="D253" s="24" t="s">
        <v>505</v>
      </c>
      <c r="E253" s="39" t="s">
        <v>506</v>
      </c>
      <c r="F253" s="40" t="s">
        <v>497</v>
      </c>
      <c r="G253" s="41">
        <v>31</v>
      </c>
      <c r="H253" s="525"/>
      <c r="I253" s="555">
        <v>1020000</v>
      </c>
      <c r="J253" s="555">
        <v>363467</v>
      </c>
      <c r="K253" s="555">
        <v>0</v>
      </c>
      <c r="L253" s="555">
        <v>0</v>
      </c>
      <c r="M253" s="595">
        <v>0</v>
      </c>
      <c r="N253" s="181">
        <v>1020000</v>
      </c>
      <c r="O253" s="556">
        <v>363467</v>
      </c>
      <c r="P253" s="556">
        <v>656533</v>
      </c>
      <c r="Q253" s="596">
        <v>53.82</v>
      </c>
      <c r="R253" s="597">
        <v>0</v>
      </c>
      <c r="S253" s="556">
        <v>0</v>
      </c>
      <c r="T253" s="181">
        <v>0</v>
      </c>
      <c r="U253" s="598">
        <v>656533</v>
      </c>
      <c r="V253" s="599">
        <v>12198.68</v>
      </c>
      <c r="W253" s="563">
        <v>0</v>
      </c>
      <c r="X253" s="564">
        <v>0</v>
      </c>
      <c r="Y253" s="565">
        <v>12198.68</v>
      </c>
      <c r="Z253" s="564">
        <v>0</v>
      </c>
      <c r="AA253" s="566">
        <v>0</v>
      </c>
      <c r="AB253" s="567">
        <v>656533</v>
      </c>
      <c r="AC253" s="538">
        <v>12198.68</v>
      </c>
      <c r="AD253" s="600">
        <v>1.2896399999999999</v>
      </c>
      <c r="AE253" s="569">
        <v>0</v>
      </c>
      <c r="AF253" s="568">
        <v>1.2896399999999999</v>
      </c>
      <c r="AG253" s="570">
        <v>1.2766999999999999</v>
      </c>
      <c r="AH253" s="571">
        <v>1.2766999999999999</v>
      </c>
      <c r="AI253" s="572">
        <v>0.47170000000000001</v>
      </c>
      <c r="AJ253" s="573">
        <v>0.60219999999999996</v>
      </c>
      <c r="AK253" s="573">
        <v>1.3895</v>
      </c>
      <c r="AL253" s="574">
        <v>0.9595999999999999</v>
      </c>
      <c r="AM253" s="601">
        <v>0.62760000000000005</v>
      </c>
      <c r="AN253" s="602">
        <v>1.4480000000000002</v>
      </c>
      <c r="AO253" s="603">
        <v>1.5995999999999999</v>
      </c>
      <c r="AP253" s="578">
        <v>0</v>
      </c>
      <c r="AQ253" s="578">
        <v>0</v>
      </c>
      <c r="AR253" s="579">
        <v>0</v>
      </c>
      <c r="AS253" s="305">
        <v>0</v>
      </c>
      <c r="AT253" s="557">
        <v>1</v>
      </c>
      <c r="AU253" s="557">
        <v>1</v>
      </c>
      <c r="AV253" s="580">
        <v>656533</v>
      </c>
      <c r="AW253" s="581">
        <v>0</v>
      </c>
      <c r="AX253" s="580">
        <v>0</v>
      </c>
      <c r="AY253" s="580">
        <v>656533</v>
      </c>
      <c r="AZ253" s="229" t="s">
        <v>1231</v>
      </c>
      <c r="BA253" s="573">
        <v>1.2766999999999999</v>
      </c>
      <c r="BB253" s="305">
        <v>0</v>
      </c>
      <c r="BC253" s="582">
        <v>0</v>
      </c>
      <c r="BD253" s="583">
        <v>1.2896399999999999</v>
      </c>
      <c r="BE253" s="584">
        <v>2.58E-2</v>
      </c>
      <c r="BF253" s="585">
        <v>1.2200000000000001E-2</v>
      </c>
      <c r="BG253" s="584">
        <v>2.81E-2</v>
      </c>
      <c r="BH253" s="604">
        <v>0</v>
      </c>
      <c r="BI253" s="605"/>
      <c r="BK253" s="547"/>
    </row>
    <row r="254" spans="1:63" s="2" customFormat="1" x14ac:dyDescent="0.2">
      <c r="A254" s="22" t="s">
        <v>507</v>
      </c>
      <c r="B254" s="37" t="s">
        <v>508</v>
      </c>
      <c r="C254" s="38" t="s">
        <v>507</v>
      </c>
      <c r="D254" s="24" t="s">
        <v>508</v>
      </c>
      <c r="E254" s="39" t="s">
        <v>509</v>
      </c>
      <c r="F254" s="40" t="s">
        <v>497</v>
      </c>
      <c r="G254" s="41">
        <v>31</v>
      </c>
      <c r="H254" s="525"/>
      <c r="I254" s="555">
        <v>931802</v>
      </c>
      <c r="J254" s="555">
        <v>165467</v>
      </c>
      <c r="K254" s="555">
        <v>0</v>
      </c>
      <c r="L254" s="555">
        <v>0</v>
      </c>
      <c r="M254" s="595">
        <v>0</v>
      </c>
      <c r="N254" s="181">
        <v>931802</v>
      </c>
      <c r="O254" s="556">
        <v>165467</v>
      </c>
      <c r="P254" s="556">
        <v>766335</v>
      </c>
      <c r="Q254" s="596">
        <v>55.85</v>
      </c>
      <c r="R254" s="597">
        <v>0</v>
      </c>
      <c r="S254" s="556">
        <v>0</v>
      </c>
      <c r="T254" s="181">
        <v>0</v>
      </c>
      <c r="U254" s="598">
        <v>766335</v>
      </c>
      <c r="V254" s="599">
        <v>13721.31</v>
      </c>
      <c r="W254" s="563">
        <v>0</v>
      </c>
      <c r="X254" s="564">
        <v>0</v>
      </c>
      <c r="Y254" s="565">
        <v>13721.31</v>
      </c>
      <c r="Z254" s="564">
        <v>0</v>
      </c>
      <c r="AA254" s="566">
        <v>0</v>
      </c>
      <c r="AB254" s="567">
        <v>766335</v>
      </c>
      <c r="AC254" s="538">
        <v>13721.31</v>
      </c>
      <c r="AD254" s="600">
        <v>1.45061</v>
      </c>
      <c r="AE254" s="569">
        <v>0</v>
      </c>
      <c r="AF254" s="568">
        <v>1.45061</v>
      </c>
      <c r="AG254" s="570">
        <v>1.4360999999999999</v>
      </c>
      <c r="AH254" s="571">
        <v>1.4360999999999999</v>
      </c>
      <c r="AI254" s="572">
        <v>0.54630000000000001</v>
      </c>
      <c r="AJ254" s="573">
        <v>0.78449999999999998</v>
      </c>
      <c r="AK254" s="573">
        <v>1.4610000000000001</v>
      </c>
      <c r="AL254" s="574">
        <v>0.93120000000000003</v>
      </c>
      <c r="AM254" s="601">
        <v>0.84250000000000003</v>
      </c>
      <c r="AN254" s="602">
        <v>1.569</v>
      </c>
      <c r="AO254" s="603">
        <v>1.6484000000000001</v>
      </c>
      <c r="AP254" s="578">
        <v>0</v>
      </c>
      <c r="AQ254" s="578">
        <v>0</v>
      </c>
      <c r="AR254" s="579">
        <v>0</v>
      </c>
      <c r="AS254" s="305">
        <v>0</v>
      </c>
      <c r="AT254" s="557">
        <v>1</v>
      </c>
      <c r="AU254" s="557">
        <v>1</v>
      </c>
      <c r="AV254" s="580">
        <v>766335</v>
      </c>
      <c r="AW254" s="581">
        <v>0</v>
      </c>
      <c r="AX254" s="580">
        <v>0</v>
      </c>
      <c r="AY254" s="580">
        <v>766335</v>
      </c>
      <c r="AZ254" s="229" t="s">
        <v>1231</v>
      </c>
      <c r="BA254" s="573">
        <v>1.4360999999999999</v>
      </c>
      <c r="BB254" s="305">
        <v>0</v>
      </c>
      <c r="BC254" s="582">
        <v>0</v>
      </c>
      <c r="BD254" s="583">
        <v>1.45061</v>
      </c>
      <c r="BE254" s="584">
        <v>2.9000000000000001E-2</v>
      </c>
      <c r="BF254" s="585">
        <v>1.5800000000000002E-2</v>
      </c>
      <c r="BG254" s="584">
        <v>2.9399999999999999E-2</v>
      </c>
      <c r="BH254" s="604">
        <v>0</v>
      </c>
      <c r="BI254" s="605"/>
      <c r="BK254" s="547"/>
    </row>
    <row r="255" spans="1:63" s="2" customFormat="1" x14ac:dyDescent="0.2">
      <c r="A255" s="22" t="s">
        <v>510</v>
      </c>
      <c r="B255" s="37" t="s">
        <v>511</v>
      </c>
      <c r="C255" s="38" t="s">
        <v>510</v>
      </c>
      <c r="D255" s="24" t="s">
        <v>511</v>
      </c>
      <c r="E255" s="39" t="s">
        <v>512</v>
      </c>
      <c r="F255" s="40" t="s">
        <v>497</v>
      </c>
      <c r="G255" s="41">
        <v>31</v>
      </c>
      <c r="H255" s="525"/>
      <c r="I255" s="555">
        <v>1754499</v>
      </c>
      <c r="J255" s="555">
        <v>460251</v>
      </c>
      <c r="K255" s="555">
        <v>0</v>
      </c>
      <c r="L255" s="555">
        <v>0</v>
      </c>
      <c r="M255" s="595">
        <v>0</v>
      </c>
      <c r="N255" s="181">
        <v>1754499</v>
      </c>
      <c r="O255" s="556">
        <v>460251</v>
      </c>
      <c r="P255" s="556">
        <v>1294248</v>
      </c>
      <c r="Q255" s="596">
        <v>113.75</v>
      </c>
      <c r="R255" s="597">
        <v>0</v>
      </c>
      <c r="S255" s="556">
        <v>0</v>
      </c>
      <c r="T255" s="181">
        <v>0</v>
      </c>
      <c r="U255" s="598">
        <v>1294248</v>
      </c>
      <c r="V255" s="599">
        <v>11378</v>
      </c>
      <c r="W255" s="563">
        <v>15439</v>
      </c>
      <c r="X255" s="564">
        <v>135.72999999999999</v>
      </c>
      <c r="Y255" s="565">
        <v>11242.27</v>
      </c>
      <c r="Z255" s="564">
        <v>0</v>
      </c>
      <c r="AA255" s="566">
        <v>0</v>
      </c>
      <c r="AB255" s="567">
        <v>1294248</v>
      </c>
      <c r="AC255" s="538">
        <v>11378</v>
      </c>
      <c r="AD255" s="600">
        <v>1.2028799999999999</v>
      </c>
      <c r="AE255" s="569">
        <v>0</v>
      </c>
      <c r="AF255" s="568">
        <v>1.2028799999999999</v>
      </c>
      <c r="AG255" s="570">
        <v>1.1909000000000001</v>
      </c>
      <c r="AH255" s="571">
        <v>1.1909000000000001</v>
      </c>
      <c r="AI255" s="572">
        <v>0.65180000000000005</v>
      </c>
      <c r="AJ255" s="573">
        <v>0.7762</v>
      </c>
      <c r="AK255" s="573">
        <v>1.2766</v>
      </c>
      <c r="AL255" s="574">
        <v>1.0373000000000001</v>
      </c>
      <c r="AM255" s="601">
        <v>0.74829999999999997</v>
      </c>
      <c r="AN255" s="602">
        <v>1.2306999999999999</v>
      </c>
      <c r="AO255" s="603">
        <v>1.4798</v>
      </c>
      <c r="AP255" s="578">
        <v>0</v>
      </c>
      <c r="AQ255" s="578">
        <v>0</v>
      </c>
      <c r="AR255" s="579">
        <v>0</v>
      </c>
      <c r="AS255" s="305">
        <v>0</v>
      </c>
      <c r="AT255" s="557">
        <v>1</v>
      </c>
      <c r="AU255" s="557">
        <v>1</v>
      </c>
      <c r="AV255" s="580">
        <v>1294248</v>
      </c>
      <c r="AW255" s="581">
        <v>0</v>
      </c>
      <c r="AX255" s="580">
        <v>0</v>
      </c>
      <c r="AY255" s="580">
        <v>1294248</v>
      </c>
      <c r="AZ255" s="229" t="s">
        <v>1231</v>
      </c>
      <c r="BA255" s="573">
        <v>1.1909000000000001</v>
      </c>
      <c r="BB255" s="305">
        <v>0</v>
      </c>
      <c r="BC255" s="582">
        <v>0</v>
      </c>
      <c r="BD255" s="583">
        <v>1.2028799999999999</v>
      </c>
      <c r="BE255" s="584">
        <v>2.41E-2</v>
      </c>
      <c r="BF255" s="585">
        <v>1.5699999999999999E-2</v>
      </c>
      <c r="BG255" s="584">
        <v>2.5799999999999997E-2</v>
      </c>
      <c r="BH255" s="604">
        <v>0</v>
      </c>
      <c r="BI255" s="605"/>
      <c r="BK255" s="547"/>
    </row>
    <row r="256" spans="1:63" s="2" customFormat="1" x14ac:dyDescent="0.2">
      <c r="A256" s="22" t="s">
        <v>513</v>
      </c>
      <c r="B256" s="37" t="s">
        <v>514</v>
      </c>
      <c r="C256" s="38" t="s">
        <v>513</v>
      </c>
      <c r="D256" s="24" t="s">
        <v>514</v>
      </c>
      <c r="E256" s="39" t="s">
        <v>515</v>
      </c>
      <c r="F256" s="40" t="s">
        <v>497</v>
      </c>
      <c r="G256" s="41">
        <v>31</v>
      </c>
      <c r="H256" s="525"/>
      <c r="I256" s="555">
        <v>558000</v>
      </c>
      <c r="J256" s="555">
        <v>110475</v>
      </c>
      <c r="K256" s="555">
        <v>0</v>
      </c>
      <c r="L256" s="555">
        <v>0</v>
      </c>
      <c r="M256" s="595">
        <v>0</v>
      </c>
      <c r="N256" s="181">
        <v>558000</v>
      </c>
      <c r="O256" s="556">
        <v>110475</v>
      </c>
      <c r="P256" s="556">
        <v>447525</v>
      </c>
      <c r="Q256" s="596">
        <v>35.25</v>
      </c>
      <c r="R256" s="597">
        <v>0</v>
      </c>
      <c r="S256" s="556">
        <v>0</v>
      </c>
      <c r="T256" s="181">
        <v>0</v>
      </c>
      <c r="U256" s="598">
        <v>447525</v>
      </c>
      <c r="V256" s="599">
        <v>12695.74</v>
      </c>
      <c r="W256" s="563">
        <v>0</v>
      </c>
      <c r="X256" s="564">
        <v>0</v>
      </c>
      <c r="Y256" s="565">
        <v>12695.74</v>
      </c>
      <c r="Z256" s="564">
        <v>0</v>
      </c>
      <c r="AA256" s="566">
        <v>0</v>
      </c>
      <c r="AB256" s="567">
        <v>447525</v>
      </c>
      <c r="AC256" s="538">
        <v>12695.74</v>
      </c>
      <c r="AD256" s="600">
        <v>1.34219</v>
      </c>
      <c r="AE256" s="569">
        <v>0</v>
      </c>
      <c r="AF256" s="568">
        <v>1.34219</v>
      </c>
      <c r="AG256" s="570">
        <v>1.3288</v>
      </c>
      <c r="AH256" s="571">
        <v>1.3288</v>
      </c>
      <c r="AI256" s="572">
        <v>0.4214</v>
      </c>
      <c r="AJ256" s="573">
        <v>0.56000000000000005</v>
      </c>
      <c r="AK256" s="573">
        <v>1.4176000000000002</v>
      </c>
      <c r="AL256" s="574">
        <v>1.0002</v>
      </c>
      <c r="AM256" s="601">
        <v>0.55989999999999995</v>
      </c>
      <c r="AN256" s="602">
        <v>1.4173</v>
      </c>
      <c r="AO256" s="603">
        <v>1.5347</v>
      </c>
      <c r="AP256" s="578">
        <v>0</v>
      </c>
      <c r="AQ256" s="578">
        <v>0</v>
      </c>
      <c r="AR256" s="579">
        <v>0</v>
      </c>
      <c r="AS256" s="305">
        <v>0</v>
      </c>
      <c r="AT256" s="557">
        <v>1</v>
      </c>
      <c r="AU256" s="557">
        <v>1</v>
      </c>
      <c r="AV256" s="580">
        <v>447525</v>
      </c>
      <c r="AW256" s="581">
        <v>0</v>
      </c>
      <c r="AX256" s="580">
        <v>0</v>
      </c>
      <c r="AY256" s="580">
        <v>447525</v>
      </c>
      <c r="AZ256" s="229" t="s">
        <v>1231</v>
      </c>
      <c r="BA256" s="573">
        <v>1.3288</v>
      </c>
      <c r="BB256" s="305">
        <v>0</v>
      </c>
      <c r="BC256" s="582">
        <v>0</v>
      </c>
      <c r="BD256" s="583">
        <v>1.34219</v>
      </c>
      <c r="BE256" s="584">
        <v>2.6800000000000001E-2</v>
      </c>
      <c r="BF256" s="585">
        <v>1.1299999999999999E-2</v>
      </c>
      <c r="BG256" s="584">
        <v>2.86E-2</v>
      </c>
      <c r="BH256" s="604">
        <v>0</v>
      </c>
      <c r="BI256" s="605"/>
      <c r="BK256" s="547"/>
    </row>
    <row r="257" spans="1:63" s="2" customFormat="1" x14ac:dyDescent="0.2">
      <c r="A257" s="22" t="s">
        <v>516</v>
      </c>
      <c r="B257" s="37" t="s">
        <v>517</v>
      </c>
      <c r="C257" s="38" t="s">
        <v>516</v>
      </c>
      <c r="D257" s="24" t="s">
        <v>517</v>
      </c>
      <c r="E257" s="39" t="s">
        <v>518</v>
      </c>
      <c r="F257" s="40" t="s">
        <v>497</v>
      </c>
      <c r="G257" s="41">
        <v>31</v>
      </c>
      <c r="H257" s="525"/>
      <c r="I257" s="555">
        <v>5538903</v>
      </c>
      <c r="J257" s="555">
        <v>1219591</v>
      </c>
      <c r="K257" s="555">
        <v>0</v>
      </c>
      <c r="L257" s="555">
        <v>0</v>
      </c>
      <c r="M257" s="595">
        <v>0</v>
      </c>
      <c r="N257" s="181">
        <v>5538903</v>
      </c>
      <c r="O257" s="556">
        <v>1219591</v>
      </c>
      <c r="P257" s="556">
        <v>4319312</v>
      </c>
      <c r="Q257" s="596">
        <v>350.16</v>
      </c>
      <c r="R257" s="597">
        <v>0</v>
      </c>
      <c r="S257" s="556">
        <v>0</v>
      </c>
      <c r="T257" s="181">
        <v>0</v>
      </c>
      <c r="U257" s="598">
        <v>4319312</v>
      </c>
      <c r="V257" s="599">
        <v>12335.25</v>
      </c>
      <c r="W257" s="563">
        <v>0</v>
      </c>
      <c r="X257" s="564">
        <v>0</v>
      </c>
      <c r="Y257" s="565">
        <v>12335.25</v>
      </c>
      <c r="Z257" s="564">
        <v>0</v>
      </c>
      <c r="AA257" s="566">
        <v>0</v>
      </c>
      <c r="AB257" s="567">
        <v>4319312</v>
      </c>
      <c r="AC257" s="538">
        <v>12335.25</v>
      </c>
      <c r="AD257" s="600">
        <v>1.3040799999999999</v>
      </c>
      <c r="AE257" s="569">
        <v>0</v>
      </c>
      <c r="AF257" s="568">
        <v>1.3040799999999999</v>
      </c>
      <c r="AG257" s="570">
        <v>1.2909999999999999</v>
      </c>
      <c r="AH257" s="571">
        <v>1.2909999999999999</v>
      </c>
      <c r="AI257" s="572">
        <v>0.55200000000000005</v>
      </c>
      <c r="AJ257" s="573">
        <v>0.71260000000000001</v>
      </c>
      <c r="AK257" s="573">
        <v>1.3734</v>
      </c>
      <c r="AL257" s="574">
        <v>0.85159999999999991</v>
      </c>
      <c r="AM257" s="601">
        <v>0.83679999999999999</v>
      </c>
      <c r="AN257" s="602">
        <v>1.6126999999999998</v>
      </c>
      <c r="AO257" s="603">
        <v>1.8025</v>
      </c>
      <c r="AP257" s="578">
        <v>0</v>
      </c>
      <c r="AQ257" s="578">
        <v>0</v>
      </c>
      <c r="AR257" s="579">
        <v>0</v>
      </c>
      <c r="AS257" s="305">
        <v>0</v>
      </c>
      <c r="AT257" s="557">
        <v>1</v>
      </c>
      <c r="AU257" s="557">
        <v>1</v>
      </c>
      <c r="AV257" s="580">
        <v>4319312</v>
      </c>
      <c r="AW257" s="581">
        <v>0</v>
      </c>
      <c r="AX257" s="580">
        <v>0</v>
      </c>
      <c r="AY257" s="580">
        <v>4319312</v>
      </c>
      <c r="AZ257" s="229" t="s">
        <v>1231</v>
      </c>
      <c r="BA257" s="573">
        <v>1.2909999999999999</v>
      </c>
      <c r="BB257" s="305">
        <v>0</v>
      </c>
      <c r="BC257" s="582">
        <v>0</v>
      </c>
      <c r="BD257" s="583">
        <v>1.3040799999999999</v>
      </c>
      <c r="BE257" s="584">
        <v>2.6100000000000002E-2</v>
      </c>
      <c r="BF257" s="585">
        <v>1.44E-2</v>
      </c>
      <c r="BG257" s="584">
        <v>2.7700000000000002E-2</v>
      </c>
      <c r="BH257" s="604">
        <v>0</v>
      </c>
      <c r="BI257" s="605"/>
      <c r="BK257" s="547"/>
    </row>
    <row r="258" spans="1:63" s="2" customFormat="1" x14ac:dyDescent="0.2">
      <c r="A258" s="22" t="s">
        <v>519</v>
      </c>
      <c r="B258" s="37" t="s">
        <v>520</v>
      </c>
      <c r="C258" s="38" t="s">
        <v>519</v>
      </c>
      <c r="D258" s="24" t="s">
        <v>520</v>
      </c>
      <c r="E258" s="39" t="s">
        <v>521</v>
      </c>
      <c r="F258" s="40" t="s">
        <v>497</v>
      </c>
      <c r="G258" s="41">
        <v>31</v>
      </c>
      <c r="H258" s="525"/>
      <c r="I258" s="555">
        <v>2740855</v>
      </c>
      <c r="J258" s="555">
        <v>603742</v>
      </c>
      <c r="K258" s="555">
        <v>0</v>
      </c>
      <c r="L258" s="555">
        <v>0</v>
      </c>
      <c r="M258" s="595">
        <v>0</v>
      </c>
      <c r="N258" s="181">
        <v>2740855</v>
      </c>
      <c r="O258" s="556">
        <v>603742</v>
      </c>
      <c r="P258" s="556">
        <v>2137113</v>
      </c>
      <c r="Q258" s="596">
        <v>147.27000000000001</v>
      </c>
      <c r="R258" s="597">
        <v>0</v>
      </c>
      <c r="S258" s="556">
        <v>0</v>
      </c>
      <c r="T258" s="181">
        <v>0</v>
      </c>
      <c r="U258" s="598">
        <v>2137113</v>
      </c>
      <c r="V258" s="599">
        <v>14511.53</v>
      </c>
      <c r="W258" s="563">
        <v>123830</v>
      </c>
      <c r="X258" s="564">
        <v>840.84</v>
      </c>
      <c r="Y258" s="565">
        <v>13670.69</v>
      </c>
      <c r="Z258" s="564">
        <v>0</v>
      </c>
      <c r="AA258" s="566">
        <v>0</v>
      </c>
      <c r="AB258" s="567">
        <v>2137113</v>
      </c>
      <c r="AC258" s="538">
        <v>14511.53</v>
      </c>
      <c r="AD258" s="600">
        <v>1.5341499999999999</v>
      </c>
      <c r="AE258" s="569">
        <v>0</v>
      </c>
      <c r="AF258" s="568">
        <v>1.5341499999999999</v>
      </c>
      <c r="AG258" s="570">
        <v>1.5187999999999999</v>
      </c>
      <c r="AH258" s="571">
        <v>1.5187999999999999</v>
      </c>
      <c r="AI258" s="572">
        <v>0.64629999999999999</v>
      </c>
      <c r="AJ258" s="573">
        <v>0.98160000000000003</v>
      </c>
      <c r="AK258" s="573">
        <v>1.4899</v>
      </c>
      <c r="AL258" s="574">
        <v>1.1109</v>
      </c>
      <c r="AM258" s="601">
        <v>0.88360000000000005</v>
      </c>
      <c r="AN258" s="602">
        <v>1.3412000000000002</v>
      </c>
      <c r="AO258" s="603">
        <v>1.3817999999999999</v>
      </c>
      <c r="AP258" s="578">
        <v>0</v>
      </c>
      <c r="AQ258" s="578">
        <v>0</v>
      </c>
      <c r="AR258" s="579">
        <v>0</v>
      </c>
      <c r="AS258" s="305">
        <v>0</v>
      </c>
      <c r="AT258" s="557">
        <v>1</v>
      </c>
      <c r="AU258" s="557">
        <v>1</v>
      </c>
      <c r="AV258" s="580">
        <v>2137113</v>
      </c>
      <c r="AW258" s="581">
        <v>0</v>
      </c>
      <c r="AX258" s="580">
        <v>0</v>
      </c>
      <c r="AY258" s="580">
        <v>2137113</v>
      </c>
      <c r="AZ258" s="229" t="s">
        <v>1231</v>
      </c>
      <c r="BA258" s="573">
        <v>1.5187999999999999</v>
      </c>
      <c r="BB258" s="305">
        <v>0</v>
      </c>
      <c r="BC258" s="582">
        <v>0</v>
      </c>
      <c r="BD258" s="583">
        <v>1.5341499999999999</v>
      </c>
      <c r="BE258" s="584">
        <v>3.0700000000000002E-2</v>
      </c>
      <c r="BF258" s="585">
        <v>1.9800000000000002E-2</v>
      </c>
      <c r="BG258" s="584">
        <v>3.0100000000000002E-2</v>
      </c>
      <c r="BH258" s="604">
        <v>0</v>
      </c>
      <c r="BI258" s="605"/>
      <c r="BK258" s="547"/>
    </row>
    <row r="259" spans="1:63" s="2" customFormat="1" x14ac:dyDescent="0.2">
      <c r="A259" s="22" t="s">
        <v>522</v>
      </c>
      <c r="B259" s="37" t="s">
        <v>523</v>
      </c>
      <c r="C259" s="38" t="s">
        <v>522</v>
      </c>
      <c r="D259" s="24" t="s">
        <v>523</v>
      </c>
      <c r="E259" s="39" t="s">
        <v>524</v>
      </c>
      <c r="F259" s="40" t="s">
        <v>497</v>
      </c>
      <c r="G259" s="41">
        <v>31</v>
      </c>
      <c r="H259" s="525"/>
      <c r="I259" s="555">
        <v>2907000</v>
      </c>
      <c r="J259" s="555">
        <v>611650</v>
      </c>
      <c r="K259" s="555">
        <v>0</v>
      </c>
      <c r="L259" s="555">
        <v>0</v>
      </c>
      <c r="M259" s="595">
        <v>0</v>
      </c>
      <c r="N259" s="181">
        <v>2907000</v>
      </c>
      <c r="O259" s="556">
        <v>611650</v>
      </c>
      <c r="P259" s="556">
        <v>2295350</v>
      </c>
      <c r="Q259" s="596">
        <v>188.06</v>
      </c>
      <c r="R259" s="597">
        <v>0</v>
      </c>
      <c r="S259" s="556">
        <v>0</v>
      </c>
      <c r="T259" s="181">
        <v>0</v>
      </c>
      <c r="U259" s="598">
        <v>2295350</v>
      </c>
      <c r="V259" s="599">
        <v>12205.41</v>
      </c>
      <c r="W259" s="563">
        <v>3483</v>
      </c>
      <c r="X259" s="564">
        <v>18.52</v>
      </c>
      <c r="Y259" s="565">
        <v>12186.89</v>
      </c>
      <c r="Z259" s="564">
        <v>0</v>
      </c>
      <c r="AA259" s="566">
        <v>0</v>
      </c>
      <c r="AB259" s="567">
        <v>2295350</v>
      </c>
      <c r="AC259" s="538">
        <v>12205.41</v>
      </c>
      <c r="AD259" s="600">
        <v>1.2903500000000001</v>
      </c>
      <c r="AE259" s="569">
        <v>0</v>
      </c>
      <c r="AF259" s="568">
        <v>1.2903500000000001</v>
      </c>
      <c r="AG259" s="570">
        <v>1.2774000000000001</v>
      </c>
      <c r="AH259" s="571">
        <v>1.2774000000000001</v>
      </c>
      <c r="AI259" s="572">
        <v>0.72260000000000002</v>
      </c>
      <c r="AJ259" s="573">
        <v>0.92300000000000004</v>
      </c>
      <c r="AK259" s="573">
        <v>1.3216000000000001</v>
      </c>
      <c r="AL259" s="574">
        <v>1.0001</v>
      </c>
      <c r="AM259" s="601">
        <v>0.92290000000000005</v>
      </c>
      <c r="AN259" s="602">
        <v>1.3215000000000001</v>
      </c>
      <c r="AO259" s="603">
        <v>1.5347999999999999</v>
      </c>
      <c r="AP259" s="578">
        <v>0</v>
      </c>
      <c r="AQ259" s="578">
        <v>0</v>
      </c>
      <c r="AR259" s="579">
        <v>0</v>
      </c>
      <c r="AS259" s="305">
        <v>0</v>
      </c>
      <c r="AT259" s="557">
        <v>1</v>
      </c>
      <c r="AU259" s="557">
        <v>1</v>
      </c>
      <c r="AV259" s="580">
        <v>2295350</v>
      </c>
      <c r="AW259" s="581">
        <v>0</v>
      </c>
      <c r="AX259" s="580">
        <v>0</v>
      </c>
      <c r="AY259" s="580">
        <v>2295350</v>
      </c>
      <c r="AZ259" s="229" t="s">
        <v>1231</v>
      </c>
      <c r="BA259" s="573">
        <v>1.2774000000000001</v>
      </c>
      <c r="BB259" s="305">
        <v>0</v>
      </c>
      <c r="BC259" s="582">
        <v>0</v>
      </c>
      <c r="BD259" s="583">
        <v>1.2903500000000001</v>
      </c>
      <c r="BE259" s="584">
        <v>2.58E-2</v>
      </c>
      <c r="BF259" s="585">
        <v>1.8599999999999998E-2</v>
      </c>
      <c r="BG259" s="584">
        <v>2.6599999999999999E-2</v>
      </c>
      <c r="BH259" s="604">
        <v>0</v>
      </c>
      <c r="BI259" s="605"/>
      <c r="BK259" s="547"/>
    </row>
    <row r="260" spans="1:63" s="2" customFormat="1" x14ac:dyDescent="0.2">
      <c r="A260" s="22" t="s">
        <v>525</v>
      </c>
      <c r="B260" s="37" t="s">
        <v>526</v>
      </c>
      <c r="C260" s="38" t="s">
        <v>525</v>
      </c>
      <c r="D260" s="24" t="s">
        <v>526</v>
      </c>
      <c r="E260" s="39" t="s">
        <v>527</v>
      </c>
      <c r="F260" s="40" t="s">
        <v>497</v>
      </c>
      <c r="G260" s="41">
        <v>31</v>
      </c>
      <c r="H260" s="525"/>
      <c r="I260" s="555">
        <v>667930</v>
      </c>
      <c r="J260" s="555">
        <v>88905</v>
      </c>
      <c r="K260" s="555">
        <v>0</v>
      </c>
      <c r="L260" s="555">
        <v>0</v>
      </c>
      <c r="M260" s="595">
        <v>0</v>
      </c>
      <c r="N260" s="181">
        <v>667930</v>
      </c>
      <c r="O260" s="556">
        <v>88905</v>
      </c>
      <c r="P260" s="556">
        <v>579025</v>
      </c>
      <c r="Q260" s="596">
        <v>39.44</v>
      </c>
      <c r="R260" s="597">
        <v>0</v>
      </c>
      <c r="S260" s="556">
        <v>0</v>
      </c>
      <c r="T260" s="181">
        <v>0</v>
      </c>
      <c r="U260" s="598">
        <v>579025</v>
      </c>
      <c r="V260" s="599">
        <v>14681.16</v>
      </c>
      <c r="W260" s="563">
        <v>0</v>
      </c>
      <c r="X260" s="564">
        <v>0</v>
      </c>
      <c r="Y260" s="565">
        <v>14681.16</v>
      </c>
      <c r="Z260" s="564">
        <v>0</v>
      </c>
      <c r="AA260" s="566">
        <v>0</v>
      </c>
      <c r="AB260" s="567">
        <v>579025</v>
      </c>
      <c r="AC260" s="538">
        <v>14681.16</v>
      </c>
      <c r="AD260" s="600">
        <v>1.5520799999999999</v>
      </c>
      <c r="AE260" s="569">
        <v>0</v>
      </c>
      <c r="AF260" s="568">
        <v>1.5520799999999999</v>
      </c>
      <c r="AG260" s="570">
        <v>1.5366</v>
      </c>
      <c r="AH260" s="571">
        <v>1.5366</v>
      </c>
      <c r="AI260" s="572">
        <v>0.66379999999999995</v>
      </c>
      <c r="AJ260" s="573">
        <v>1.02</v>
      </c>
      <c r="AK260" s="573">
        <v>1.5030999999999999</v>
      </c>
      <c r="AL260" s="574">
        <v>0.99219999999999997</v>
      </c>
      <c r="AM260" s="601">
        <v>1.028</v>
      </c>
      <c r="AN260" s="602">
        <v>1.5148999999999999</v>
      </c>
      <c r="AO260" s="603">
        <v>1.5470999999999999</v>
      </c>
      <c r="AP260" s="578">
        <v>0</v>
      </c>
      <c r="AQ260" s="578">
        <v>0</v>
      </c>
      <c r="AR260" s="579">
        <v>0</v>
      </c>
      <c r="AS260" s="305">
        <v>0</v>
      </c>
      <c r="AT260" s="557">
        <v>1</v>
      </c>
      <c r="AU260" s="557">
        <v>1</v>
      </c>
      <c r="AV260" s="580">
        <v>579025</v>
      </c>
      <c r="AW260" s="581">
        <v>0</v>
      </c>
      <c r="AX260" s="580">
        <v>0</v>
      </c>
      <c r="AY260" s="580">
        <v>579025</v>
      </c>
      <c r="AZ260" s="229" t="s">
        <v>1231</v>
      </c>
      <c r="BA260" s="573">
        <v>1.5366</v>
      </c>
      <c r="BB260" s="305">
        <v>0</v>
      </c>
      <c r="BC260" s="582">
        <v>0</v>
      </c>
      <c r="BD260" s="583">
        <v>1.5520799999999999</v>
      </c>
      <c r="BE260" s="584">
        <v>3.1E-2</v>
      </c>
      <c r="BF260" s="585">
        <v>2.06E-2</v>
      </c>
      <c r="BG260" s="584">
        <v>3.0300000000000001E-2</v>
      </c>
      <c r="BH260" s="604">
        <v>0</v>
      </c>
      <c r="BI260" s="605"/>
      <c r="BK260" s="547"/>
    </row>
    <row r="261" spans="1:63" s="2" customFormat="1" x14ac:dyDescent="0.2">
      <c r="A261" s="22" t="s">
        <v>528</v>
      </c>
      <c r="B261" s="37" t="s">
        <v>529</v>
      </c>
      <c r="C261" s="38" t="s">
        <v>528</v>
      </c>
      <c r="D261" s="24" t="s">
        <v>529</v>
      </c>
      <c r="E261" s="39" t="s">
        <v>530</v>
      </c>
      <c r="F261" s="40" t="s">
        <v>177</v>
      </c>
      <c r="G261" s="41">
        <v>31</v>
      </c>
      <c r="H261" s="525"/>
      <c r="I261" s="555">
        <v>0</v>
      </c>
      <c r="J261" s="555">
        <v>0</v>
      </c>
      <c r="K261" s="555">
        <v>0</v>
      </c>
      <c r="L261" s="555">
        <v>0</v>
      </c>
      <c r="M261" s="595">
        <v>0</v>
      </c>
      <c r="N261" s="181">
        <v>0</v>
      </c>
      <c r="O261" s="556">
        <v>0</v>
      </c>
      <c r="P261" s="556">
        <v>0</v>
      </c>
      <c r="Q261" s="596">
        <v>5.44</v>
      </c>
      <c r="R261" s="597">
        <v>0.08</v>
      </c>
      <c r="S261" s="556">
        <v>658</v>
      </c>
      <c r="T261" s="181">
        <v>0</v>
      </c>
      <c r="U261" s="598">
        <v>0</v>
      </c>
      <c r="V261" s="599">
        <v>0</v>
      </c>
      <c r="W261" s="563">
        <v>0</v>
      </c>
      <c r="X261" s="564">
        <v>0</v>
      </c>
      <c r="Y261" s="565">
        <v>0</v>
      </c>
      <c r="Z261" s="564">
        <v>0</v>
      </c>
      <c r="AA261" s="566">
        <v>0</v>
      </c>
      <c r="AB261" s="567">
        <v>0</v>
      </c>
      <c r="AC261" s="538">
        <v>0</v>
      </c>
      <c r="AD261" s="600">
        <v>1</v>
      </c>
      <c r="AE261" s="569">
        <v>0</v>
      </c>
      <c r="AF261" s="568">
        <v>1</v>
      </c>
      <c r="AG261" s="570">
        <v>0.99</v>
      </c>
      <c r="AH261" s="571">
        <v>0.99</v>
      </c>
      <c r="AI261" s="572">
        <v>1</v>
      </c>
      <c r="AJ261" s="573">
        <v>0.99</v>
      </c>
      <c r="AK261" s="573">
        <v>0.99</v>
      </c>
      <c r="AL261" s="574">
        <v>1.0179</v>
      </c>
      <c r="AM261" s="601">
        <v>0.97260000000000002</v>
      </c>
      <c r="AN261" s="602">
        <v>0.97260000000000002</v>
      </c>
      <c r="AO261" s="603">
        <v>1.508</v>
      </c>
      <c r="AP261" s="578">
        <v>0</v>
      </c>
      <c r="AQ261" s="578">
        <v>0</v>
      </c>
      <c r="AR261" s="579">
        <v>0</v>
      </c>
      <c r="AS261" s="305">
        <v>0</v>
      </c>
      <c r="AT261" s="557">
        <v>1</v>
      </c>
      <c r="AU261" s="557">
        <v>1</v>
      </c>
      <c r="AV261" s="580">
        <v>0</v>
      </c>
      <c r="AW261" s="581">
        <v>0.08</v>
      </c>
      <c r="AX261" s="580">
        <v>658</v>
      </c>
      <c r="AY261" s="580">
        <v>0</v>
      </c>
      <c r="AZ261" s="229" t="s">
        <v>1231</v>
      </c>
      <c r="BA261" s="573">
        <v>0.99</v>
      </c>
      <c r="BB261" s="305">
        <v>0</v>
      </c>
      <c r="BC261" s="582">
        <v>0</v>
      </c>
      <c r="BD261" s="583">
        <v>1</v>
      </c>
      <c r="BE261" s="584">
        <v>0.02</v>
      </c>
      <c r="BF261" s="585">
        <v>0.02</v>
      </c>
      <c r="BG261" s="584">
        <v>0.02</v>
      </c>
      <c r="BH261" s="604">
        <v>1</v>
      </c>
      <c r="BI261" s="605"/>
      <c r="BK261" s="547"/>
    </row>
    <row r="262" spans="1:63" s="2" customFormat="1" x14ac:dyDescent="0.2">
      <c r="A262" s="311" t="s">
        <v>501</v>
      </c>
      <c r="B262" s="606" t="s">
        <v>502</v>
      </c>
      <c r="C262" s="607" t="s">
        <v>531</v>
      </c>
      <c r="D262" s="608" t="s">
        <v>1095</v>
      </c>
      <c r="E262" s="185" t="s">
        <v>1096</v>
      </c>
      <c r="F262" s="609" t="s">
        <v>497</v>
      </c>
      <c r="G262" s="187">
        <v>31</v>
      </c>
      <c r="H262" s="610"/>
      <c r="I262" s="611">
        <v>0</v>
      </c>
      <c r="J262" s="611">
        <v>0</v>
      </c>
      <c r="K262" s="611">
        <v>0</v>
      </c>
      <c r="L262" s="611">
        <v>0</v>
      </c>
      <c r="M262" s="612">
        <v>0</v>
      </c>
      <c r="N262" s="186">
        <v>0</v>
      </c>
      <c r="O262" s="613">
        <v>0</v>
      </c>
      <c r="P262" s="613">
        <v>0</v>
      </c>
      <c r="Q262" s="614">
        <v>0</v>
      </c>
      <c r="R262" s="615">
        <v>0</v>
      </c>
      <c r="S262" s="613">
        <v>0</v>
      </c>
      <c r="T262" s="186">
        <v>0</v>
      </c>
      <c r="U262" s="616">
        <v>0</v>
      </c>
      <c r="V262" s="617">
        <v>0</v>
      </c>
      <c r="W262" s="563">
        <v>0</v>
      </c>
      <c r="X262" s="564">
        <v>0</v>
      </c>
      <c r="Y262" s="565">
        <v>0</v>
      </c>
      <c r="Z262" s="564">
        <v>0</v>
      </c>
      <c r="AA262" s="566">
        <v>0</v>
      </c>
      <c r="AB262" s="567">
        <v>0</v>
      </c>
      <c r="AC262" s="618">
        <v>0</v>
      </c>
      <c r="AD262" s="619">
        <v>0</v>
      </c>
      <c r="AE262" s="569">
        <v>0</v>
      </c>
      <c r="AF262" s="568">
        <v>0</v>
      </c>
      <c r="AG262" s="570">
        <v>0</v>
      </c>
      <c r="AH262" s="571">
        <v>0</v>
      </c>
      <c r="AI262" s="620">
        <v>0.15859999999999999</v>
      </c>
      <c r="AJ262" s="621">
        <v>0.25040000000000001</v>
      </c>
      <c r="AK262" s="621">
        <v>0</v>
      </c>
      <c r="AL262" s="574">
        <v>0</v>
      </c>
      <c r="AM262" s="601">
        <v>0.24410000000000001</v>
      </c>
      <c r="AN262" s="602">
        <v>0</v>
      </c>
      <c r="AO262" s="603">
        <v>0</v>
      </c>
      <c r="AP262" s="578">
        <v>0</v>
      </c>
      <c r="AQ262" s="578" t="s">
        <v>1377</v>
      </c>
      <c r="AR262" s="579">
        <v>0</v>
      </c>
      <c r="AS262" s="305">
        <v>0</v>
      </c>
      <c r="AT262" s="557">
        <v>0</v>
      </c>
      <c r="AU262" s="557">
        <v>0</v>
      </c>
      <c r="AV262" s="580">
        <v>0</v>
      </c>
      <c r="AW262" s="581">
        <v>0</v>
      </c>
      <c r="AX262" s="580">
        <v>0</v>
      </c>
      <c r="AY262" s="580">
        <v>0</v>
      </c>
      <c r="AZ262" s="229" t="s">
        <v>1231</v>
      </c>
      <c r="BA262" s="573">
        <v>0</v>
      </c>
      <c r="BB262" s="305">
        <v>0</v>
      </c>
      <c r="BC262" s="582">
        <v>0</v>
      </c>
      <c r="BD262" s="583">
        <v>0</v>
      </c>
      <c r="BE262" s="584">
        <v>0</v>
      </c>
      <c r="BF262" s="585">
        <v>5.1000000000000004E-3</v>
      </c>
      <c r="BG262" s="584">
        <v>0</v>
      </c>
      <c r="BH262" s="604">
        <v>0</v>
      </c>
      <c r="BI262" s="605"/>
      <c r="BK262" s="547"/>
    </row>
    <row r="263" spans="1:63" s="2" customFormat="1" x14ac:dyDescent="0.2">
      <c r="A263" s="311" t="s">
        <v>504</v>
      </c>
      <c r="B263" s="606" t="s">
        <v>505</v>
      </c>
      <c r="C263" s="607" t="s">
        <v>531</v>
      </c>
      <c r="D263" s="608" t="s">
        <v>1095</v>
      </c>
      <c r="E263" s="185" t="s">
        <v>1097</v>
      </c>
      <c r="F263" s="609" t="s">
        <v>497</v>
      </c>
      <c r="G263" s="187">
        <v>31</v>
      </c>
      <c r="H263" s="610"/>
      <c r="I263" s="611">
        <v>0</v>
      </c>
      <c r="J263" s="611">
        <v>0</v>
      </c>
      <c r="K263" s="611">
        <v>0</v>
      </c>
      <c r="L263" s="611">
        <v>0</v>
      </c>
      <c r="M263" s="612">
        <v>0</v>
      </c>
      <c r="N263" s="186">
        <v>0</v>
      </c>
      <c r="O263" s="613">
        <v>0</v>
      </c>
      <c r="P263" s="613">
        <v>0</v>
      </c>
      <c r="Q263" s="614">
        <v>0</v>
      </c>
      <c r="R263" s="615">
        <v>0</v>
      </c>
      <c r="S263" s="613">
        <v>0</v>
      </c>
      <c r="T263" s="186">
        <v>0</v>
      </c>
      <c r="U263" s="616">
        <v>0</v>
      </c>
      <c r="V263" s="617">
        <v>0</v>
      </c>
      <c r="W263" s="563">
        <v>0</v>
      </c>
      <c r="X263" s="564">
        <v>0</v>
      </c>
      <c r="Y263" s="565">
        <v>0</v>
      </c>
      <c r="Z263" s="564">
        <v>0</v>
      </c>
      <c r="AA263" s="566">
        <v>0</v>
      </c>
      <c r="AB263" s="567">
        <v>0</v>
      </c>
      <c r="AC263" s="618">
        <v>0</v>
      </c>
      <c r="AD263" s="619">
        <v>0</v>
      </c>
      <c r="AE263" s="569">
        <v>0</v>
      </c>
      <c r="AF263" s="568">
        <v>0</v>
      </c>
      <c r="AG263" s="570">
        <v>0</v>
      </c>
      <c r="AH263" s="571">
        <v>0</v>
      </c>
      <c r="AI263" s="620">
        <v>0.1988</v>
      </c>
      <c r="AJ263" s="621">
        <v>0.31380000000000002</v>
      </c>
      <c r="AK263" s="621">
        <v>0</v>
      </c>
      <c r="AL263" s="574">
        <v>0</v>
      </c>
      <c r="AM263" s="601">
        <v>0.32700000000000001</v>
      </c>
      <c r="AN263" s="602">
        <v>0</v>
      </c>
      <c r="AO263" s="603">
        <v>0</v>
      </c>
      <c r="AP263" s="578">
        <v>0</v>
      </c>
      <c r="AQ263" s="578" t="s">
        <v>1377</v>
      </c>
      <c r="AR263" s="579">
        <v>0</v>
      </c>
      <c r="AS263" s="305">
        <v>0</v>
      </c>
      <c r="AT263" s="557">
        <v>0</v>
      </c>
      <c r="AU263" s="557">
        <v>0</v>
      </c>
      <c r="AV263" s="580">
        <v>0</v>
      </c>
      <c r="AW263" s="581">
        <v>0</v>
      </c>
      <c r="AX263" s="580">
        <v>0</v>
      </c>
      <c r="AY263" s="580">
        <v>0</v>
      </c>
      <c r="AZ263" s="229" t="s">
        <v>1231</v>
      </c>
      <c r="BA263" s="573">
        <v>0</v>
      </c>
      <c r="BB263" s="305">
        <v>0</v>
      </c>
      <c r="BC263" s="582">
        <v>0</v>
      </c>
      <c r="BD263" s="583">
        <v>0</v>
      </c>
      <c r="BE263" s="584">
        <v>0</v>
      </c>
      <c r="BF263" s="585">
        <v>6.3E-3</v>
      </c>
      <c r="BG263" s="584">
        <v>0</v>
      </c>
      <c r="BH263" s="604">
        <v>0</v>
      </c>
      <c r="BI263" s="605"/>
      <c r="BK263" s="547"/>
    </row>
    <row r="264" spans="1:63" s="2" customFormat="1" x14ac:dyDescent="0.2">
      <c r="A264" s="311" t="s">
        <v>507</v>
      </c>
      <c r="B264" s="606" t="s">
        <v>508</v>
      </c>
      <c r="C264" s="607" t="s">
        <v>531</v>
      </c>
      <c r="D264" s="608" t="s">
        <v>1095</v>
      </c>
      <c r="E264" s="185" t="s">
        <v>1098</v>
      </c>
      <c r="F264" s="609" t="s">
        <v>497</v>
      </c>
      <c r="G264" s="187">
        <v>31</v>
      </c>
      <c r="H264" s="610"/>
      <c r="I264" s="611">
        <v>0</v>
      </c>
      <c r="J264" s="611">
        <v>0</v>
      </c>
      <c r="K264" s="611">
        <v>0</v>
      </c>
      <c r="L264" s="611">
        <v>0</v>
      </c>
      <c r="M264" s="612">
        <v>0</v>
      </c>
      <c r="N264" s="186">
        <v>0</v>
      </c>
      <c r="O264" s="613">
        <v>0</v>
      </c>
      <c r="P264" s="613">
        <v>0</v>
      </c>
      <c r="Q264" s="614">
        <v>0</v>
      </c>
      <c r="R264" s="615">
        <v>0</v>
      </c>
      <c r="S264" s="613">
        <v>0</v>
      </c>
      <c r="T264" s="186">
        <v>0</v>
      </c>
      <c r="U264" s="616">
        <v>0</v>
      </c>
      <c r="V264" s="617">
        <v>0</v>
      </c>
      <c r="W264" s="563">
        <v>0</v>
      </c>
      <c r="X264" s="564">
        <v>0</v>
      </c>
      <c r="Y264" s="565">
        <v>0</v>
      </c>
      <c r="Z264" s="564">
        <v>0</v>
      </c>
      <c r="AA264" s="566">
        <v>0</v>
      </c>
      <c r="AB264" s="567">
        <v>0</v>
      </c>
      <c r="AC264" s="618">
        <v>0</v>
      </c>
      <c r="AD264" s="619">
        <v>0</v>
      </c>
      <c r="AE264" s="569">
        <v>0</v>
      </c>
      <c r="AF264" s="568">
        <v>0</v>
      </c>
      <c r="AG264" s="570">
        <v>0</v>
      </c>
      <c r="AH264" s="571">
        <v>0</v>
      </c>
      <c r="AI264" s="620">
        <v>0.1734</v>
      </c>
      <c r="AJ264" s="621">
        <v>0.2737</v>
      </c>
      <c r="AK264" s="621">
        <v>0</v>
      </c>
      <c r="AL264" s="574">
        <v>0</v>
      </c>
      <c r="AM264" s="601">
        <v>0.29389999999999999</v>
      </c>
      <c r="AN264" s="602">
        <v>0</v>
      </c>
      <c r="AO264" s="603">
        <v>0</v>
      </c>
      <c r="AP264" s="578">
        <v>0</v>
      </c>
      <c r="AQ264" s="578" t="s">
        <v>1377</v>
      </c>
      <c r="AR264" s="579">
        <v>0</v>
      </c>
      <c r="AS264" s="305">
        <v>0</v>
      </c>
      <c r="AT264" s="557">
        <v>0</v>
      </c>
      <c r="AU264" s="557">
        <v>0</v>
      </c>
      <c r="AV264" s="580">
        <v>0</v>
      </c>
      <c r="AW264" s="581">
        <v>0</v>
      </c>
      <c r="AX264" s="580">
        <v>0</v>
      </c>
      <c r="AY264" s="580">
        <v>0</v>
      </c>
      <c r="AZ264" s="229" t="s">
        <v>1231</v>
      </c>
      <c r="BA264" s="573">
        <v>0</v>
      </c>
      <c r="BB264" s="305">
        <v>0</v>
      </c>
      <c r="BC264" s="582">
        <v>0</v>
      </c>
      <c r="BD264" s="583">
        <v>0</v>
      </c>
      <c r="BE264" s="584">
        <v>0</v>
      </c>
      <c r="BF264" s="585">
        <v>5.4999999999999997E-3</v>
      </c>
      <c r="BG264" s="584">
        <v>0</v>
      </c>
      <c r="BH264" s="604">
        <v>0</v>
      </c>
      <c r="BI264" s="605"/>
      <c r="BK264" s="547"/>
    </row>
    <row r="265" spans="1:63" s="2" customFormat="1" x14ac:dyDescent="0.2">
      <c r="A265" s="311" t="s">
        <v>513</v>
      </c>
      <c r="B265" s="606" t="s">
        <v>514</v>
      </c>
      <c r="C265" s="607" t="s">
        <v>531</v>
      </c>
      <c r="D265" s="608" t="s">
        <v>1095</v>
      </c>
      <c r="E265" s="185" t="s">
        <v>1099</v>
      </c>
      <c r="F265" s="609" t="s">
        <v>497</v>
      </c>
      <c r="G265" s="187">
        <v>31</v>
      </c>
      <c r="H265" s="610"/>
      <c r="I265" s="611">
        <v>0</v>
      </c>
      <c r="J265" s="611">
        <v>0</v>
      </c>
      <c r="K265" s="611">
        <v>0</v>
      </c>
      <c r="L265" s="611">
        <v>0</v>
      </c>
      <c r="M265" s="612">
        <v>0</v>
      </c>
      <c r="N265" s="186">
        <v>0</v>
      </c>
      <c r="O265" s="613">
        <v>0</v>
      </c>
      <c r="P265" s="613">
        <v>0</v>
      </c>
      <c r="Q265" s="614">
        <v>0</v>
      </c>
      <c r="R265" s="615">
        <v>0</v>
      </c>
      <c r="S265" s="613">
        <v>0</v>
      </c>
      <c r="T265" s="186">
        <v>0</v>
      </c>
      <c r="U265" s="616">
        <v>0</v>
      </c>
      <c r="V265" s="617">
        <v>0</v>
      </c>
      <c r="W265" s="563">
        <v>0</v>
      </c>
      <c r="X265" s="564">
        <v>0</v>
      </c>
      <c r="Y265" s="565">
        <v>0</v>
      </c>
      <c r="Z265" s="564">
        <v>0</v>
      </c>
      <c r="AA265" s="566">
        <v>0</v>
      </c>
      <c r="AB265" s="567">
        <v>0</v>
      </c>
      <c r="AC265" s="618">
        <v>0</v>
      </c>
      <c r="AD265" s="619">
        <v>0</v>
      </c>
      <c r="AE265" s="569">
        <v>0</v>
      </c>
      <c r="AF265" s="568">
        <v>0</v>
      </c>
      <c r="AG265" s="570">
        <v>0</v>
      </c>
      <c r="AH265" s="571">
        <v>0</v>
      </c>
      <c r="AI265" s="620">
        <v>0.1852</v>
      </c>
      <c r="AJ265" s="621">
        <v>0.2923</v>
      </c>
      <c r="AK265" s="621">
        <v>0</v>
      </c>
      <c r="AL265" s="574">
        <v>0</v>
      </c>
      <c r="AM265" s="601">
        <v>0.29220000000000002</v>
      </c>
      <c r="AN265" s="602">
        <v>0</v>
      </c>
      <c r="AO265" s="603">
        <v>0</v>
      </c>
      <c r="AP265" s="578">
        <v>0</v>
      </c>
      <c r="AQ265" s="578" t="s">
        <v>1377</v>
      </c>
      <c r="AR265" s="579">
        <v>0</v>
      </c>
      <c r="AS265" s="305">
        <v>0</v>
      </c>
      <c r="AT265" s="557">
        <v>0</v>
      </c>
      <c r="AU265" s="557">
        <v>0</v>
      </c>
      <c r="AV265" s="580">
        <v>0</v>
      </c>
      <c r="AW265" s="581">
        <v>0</v>
      </c>
      <c r="AX265" s="580">
        <v>0</v>
      </c>
      <c r="AY265" s="580">
        <v>0</v>
      </c>
      <c r="AZ265" s="229" t="s">
        <v>1231</v>
      </c>
      <c r="BA265" s="573">
        <v>0</v>
      </c>
      <c r="BB265" s="305">
        <v>0</v>
      </c>
      <c r="BC265" s="582">
        <v>0</v>
      </c>
      <c r="BD265" s="583">
        <v>0</v>
      </c>
      <c r="BE265" s="584">
        <v>0</v>
      </c>
      <c r="BF265" s="585">
        <v>5.8999999999999999E-3</v>
      </c>
      <c r="BG265" s="584">
        <v>0</v>
      </c>
      <c r="BH265" s="604">
        <v>0</v>
      </c>
      <c r="BI265" s="605"/>
      <c r="BK265" s="547"/>
    </row>
    <row r="266" spans="1:63" s="2" customFormat="1" x14ac:dyDescent="0.2">
      <c r="A266" s="311" t="s">
        <v>516</v>
      </c>
      <c r="B266" s="606" t="s">
        <v>517</v>
      </c>
      <c r="C266" s="607" t="s">
        <v>531</v>
      </c>
      <c r="D266" s="608" t="s">
        <v>1095</v>
      </c>
      <c r="E266" s="185" t="s">
        <v>1100</v>
      </c>
      <c r="F266" s="609" t="s">
        <v>497</v>
      </c>
      <c r="G266" s="187">
        <v>31</v>
      </c>
      <c r="H266" s="610"/>
      <c r="I266" s="611">
        <v>0</v>
      </c>
      <c r="J266" s="611">
        <v>0</v>
      </c>
      <c r="K266" s="611">
        <v>0</v>
      </c>
      <c r="L266" s="611">
        <v>0</v>
      </c>
      <c r="M266" s="612">
        <v>0</v>
      </c>
      <c r="N266" s="186">
        <v>0</v>
      </c>
      <c r="O266" s="613">
        <v>0</v>
      </c>
      <c r="P266" s="613">
        <v>0</v>
      </c>
      <c r="Q266" s="614">
        <v>0</v>
      </c>
      <c r="R266" s="615">
        <v>0</v>
      </c>
      <c r="S266" s="613">
        <v>0</v>
      </c>
      <c r="T266" s="186">
        <v>0</v>
      </c>
      <c r="U266" s="616">
        <v>0</v>
      </c>
      <c r="V266" s="617">
        <v>0</v>
      </c>
      <c r="W266" s="563">
        <v>0</v>
      </c>
      <c r="X266" s="564">
        <v>0</v>
      </c>
      <c r="Y266" s="565">
        <v>0</v>
      </c>
      <c r="Z266" s="564">
        <v>0</v>
      </c>
      <c r="AA266" s="566">
        <v>0</v>
      </c>
      <c r="AB266" s="567">
        <v>0</v>
      </c>
      <c r="AC266" s="618">
        <v>0</v>
      </c>
      <c r="AD266" s="619">
        <v>0</v>
      </c>
      <c r="AE266" s="569">
        <v>0</v>
      </c>
      <c r="AF266" s="568">
        <v>0</v>
      </c>
      <c r="AG266" s="570">
        <v>0</v>
      </c>
      <c r="AH266" s="571">
        <v>0</v>
      </c>
      <c r="AI266" s="620">
        <v>0.1201</v>
      </c>
      <c r="AJ266" s="621">
        <v>0.18959999999999999</v>
      </c>
      <c r="AK266" s="621">
        <v>0</v>
      </c>
      <c r="AL266" s="574">
        <v>0</v>
      </c>
      <c r="AM266" s="601">
        <v>0.22259999999999999</v>
      </c>
      <c r="AN266" s="602">
        <v>0</v>
      </c>
      <c r="AO266" s="603">
        <v>0</v>
      </c>
      <c r="AP266" s="578">
        <v>0</v>
      </c>
      <c r="AQ266" s="578" t="s">
        <v>1377</v>
      </c>
      <c r="AR266" s="579">
        <v>0</v>
      </c>
      <c r="AS266" s="305">
        <v>0</v>
      </c>
      <c r="AT266" s="557">
        <v>0</v>
      </c>
      <c r="AU266" s="557">
        <v>0</v>
      </c>
      <c r="AV266" s="580">
        <v>0</v>
      </c>
      <c r="AW266" s="581">
        <v>0</v>
      </c>
      <c r="AX266" s="580">
        <v>0</v>
      </c>
      <c r="AY266" s="580">
        <v>0</v>
      </c>
      <c r="AZ266" s="229" t="s">
        <v>1231</v>
      </c>
      <c r="BA266" s="573">
        <v>0</v>
      </c>
      <c r="BB266" s="305">
        <v>0</v>
      </c>
      <c r="BC266" s="582">
        <v>0</v>
      </c>
      <c r="BD266" s="583">
        <v>0</v>
      </c>
      <c r="BE266" s="584">
        <v>0</v>
      </c>
      <c r="BF266" s="585">
        <v>3.8E-3</v>
      </c>
      <c r="BG266" s="584">
        <v>0</v>
      </c>
      <c r="BH266" s="604">
        <v>0</v>
      </c>
      <c r="BI266" s="605"/>
      <c r="BK266" s="547"/>
    </row>
    <row r="267" spans="1:63" s="2" customFormat="1" x14ac:dyDescent="0.2">
      <c r="A267" s="50" t="s">
        <v>531</v>
      </c>
      <c r="B267" s="51" t="s">
        <v>532</v>
      </c>
      <c r="C267" s="52" t="s">
        <v>531</v>
      </c>
      <c r="D267" s="53" t="s">
        <v>532</v>
      </c>
      <c r="E267" s="54" t="s">
        <v>533</v>
      </c>
      <c r="F267" s="55" t="s">
        <v>497</v>
      </c>
      <c r="G267" s="56">
        <v>31</v>
      </c>
      <c r="H267" s="610"/>
      <c r="I267" s="633">
        <v>4992887</v>
      </c>
      <c r="J267" s="633">
        <v>1322156</v>
      </c>
      <c r="K267" s="633">
        <v>0</v>
      </c>
      <c r="L267" s="633">
        <v>0</v>
      </c>
      <c r="M267" s="192">
        <v>0</v>
      </c>
      <c r="N267" s="634">
        <v>4992887</v>
      </c>
      <c r="O267" s="635">
        <v>1322156</v>
      </c>
      <c r="P267" s="635">
        <v>3670731</v>
      </c>
      <c r="Q267" s="636">
        <v>243.38</v>
      </c>
      <c r="R267" s="637">
        <v>0</v>
      </c>
      <c r="S267" s="635">
        <v>0</v>
      </c>
      <c r="T267" s="634">
        <v>0</v>
      </c>
      <c r="U267" s="638">
        <v>3670731</v>
      </c>
      <c r="V267" s="639">
        <v>15082.3</v>
      </c>
      <c r="W267" s="563">
        <v>42600</v>
      </c>
      <c r="X267" s="564">
        <v>175.03</v>
      </c>
      <c r="Y267" s="565">
        <v>14907.269999999999</v>
      </c>
      <c r="Z267" s="564">
        <v>0</v>
      </c>
      <c r="AA267" s="566">
        <v>0</v>
      </c>
      <c r="AB267" s="567">
        <v>3670731</v>
      </c>
      <c r="AC267" s="640">
        <v>15082.3</v>
      </c>
      <c r="AD267" s="641">
        <v>1.59449</v>
      </c>
      <c r="AE267" s="569">
        <v>0</v>
      </c>
      <c r="AF267" s="642">
        <v>1.59449</v>
      </c>
      <c r="AG267" s="643">
        <v>1.5785</v>
      </c>
      <c r="AH267" s="571">
        <v>1.5785</v>
      </c>
      <c r="AI267" s="644">
        <v>0</v>
      </c>
      <c r="AJ267" s="645">
        <v>0</v>
      </c>
      <c r="AK267" s="645">
        <v>0</v>
      </c>
      <c r="AL267" s="574">
        <v>0</v>
      </c>
      <c r="AM267" s="601">
        <v>0</v>
      </c>
      <c r="AN267" s="602">
        <v>0</v>
      </c>
      <c r="AO267" s="603">
        <v>0</v>
      </c>
      <c r="AP267" s="578">
        <v>0</v>
      </c>
      <c r="AQ267" s="578" t="s">
        <v>1377</v>
      </c>
      <c r="AR267" s="579">
        <v>0</v>
      </c>
      <c r="AS267" s="305">
        <v>0</v>
      </c>
      <c r="AT267" s="557">
        <v>0</v>
      </c>
      <c r="AU267" s="557">
        <v>0</v>
      </c>
      <c r="AV267" s="580">
        <v>3670731</v>
      </c>
      <c r="AW267" s="581">
        <v>0</v>
      </c>
      <c r="AX267" s="580">
        <v>0</v>
      </c>
      <c r="AY267" s="580">
        <v>3670731</v>
      </c>
      <c r="AZ267" s="229" t="s">
        <v>1231</v>
      </c>
      <c r="BA267" s="573">
        <v>1.5785</v>
      </c>
      <c r="BB267" s="305">
        <v>0</v>
      </c>
      <c r="BC267" s="582">
        <v>0</v>
      </c>
      <c r="BD267" s="583">
        <v>1.59449</v>
      </c>
      <c r="BE267" s="584">
        <v>3.1899999999999998E-2</v>
      </c>
      <c r="BF267" s="585">
        <v>0</v>
      </c>
      <c r="BG267" s="584">
        <v>0</v>
      </c>
      <c r="BH267" s="604">
        <v>0</v>
      </c>
      <c r="BI267" s="605"/>
      <c r="BK267" s="547"/>
    </row>
    <row r="268" spans="1:63" s="2" customFormat="1" x14ac:dyDescent="0.2">
      <c r="A268" s="311" t="s">
        <v>491</v>
      </c>
      <c r="B268" s="606" t="s">
        <v>492</v>
      </c>
      <c r="C268" s="607" t="s">
        <v>534</v>
      </c>
      <c r="D268" s="608" t="s">
        <v>1101</v>
      </c>
      <c r="E268" s="185" t="s">
        <v>1102</v>
      </c>
      <c r="F268" s="609" t="s">
        <v>177</v>
      </c>
      <c r="G268" s="187">
        <v>31</v>
      </c>
      <c r="H268" s="610"/>
      <c r="I268" s="611">
        <v>0</v>
      </c>
      <c r="J268" s="611">
        <v>0</v>
      </c>
      <c r="K268" s="611">
        <v>0</v>
      </c>
      <c r="L268" s="611">
        <v>0</v>
      </c>
      <c r="M268" s="612">
        <v>0</v>
      </c>
      <c r="N268" s="186">
        <v>0</v>
      </c>
      <c r="O268" s="613">
        <v>0</v>
      </c>
      <c r="P268" s="613">
        <v>0</v>
      </c>
      <c r="Q268" s="614">
        <v>0</v>
      </c>
      <c r="R268" s="615">
        <v>0</v>
      </c>
      <c r="S268" s="613">
        <v>0</v>
      </c>
      <c r="T268" s="186">
        <v>0</v>
      </c>
      <c r="U268" s="616">
        <v>0</v>
      </c>
      <c r="V268" s="617">
        <v>0</v>
      </c>
      <c r="W268" s="563">
        <v>0</v>
      </c>
      <c r="X268" s="564">
        <v>0</v>
      </c>
      <c r="Y268" s="565">
        <v>0</v>
      </c>
      <c r="Z268" s="564">
        <v>0</v>
      </c>
      <c r="AA268" s="566">
        <v>0</v>
      </c>
      <c r="AB268" s="567">
        <v>0</v>
      </c>
      <c r="AC268" s="618">
        <v>0</v>
      </c>
      <c r="AD268" s="619">
        <v>0</v>
      </c>
      <c r="AE268" s="569">
        <v>0</v>
      </c>
      <c r="AF268" s="568">
        <v>0</v>
      </c>
      <c r="AG268" s="570">
        <v>0</v>
      </c>
      <c r="AH268" s="571">
        <v>0</v>
      </c>
      <c r="AI268" s="620">
        <v>0.39179999999999998</v>
      </c>
      <c r="AJ268" s="621">
        <v>0.56299999999999994</v>
      </c>
      <c r="AK268" s="621">
        <v>0</v>
      </c>
      <c r="AL268" s="574">
        <v>0</v>
      </c>
      <c r="AM268" s="601">
        <v>0.51160000000000005</v>
      </c>
      <c r="AN268" s="602">
        <v>0</v>
      </c>
      <c r="AO268" s="603">
        <v>0</v>
      </c>
      <c r="AP268" s="578">
        <v>0</v>
      </c>
      <c r="AQ268" s="578" t="s">
        <v>1377</v>
      </c>
      <c r="AR268" s="579">
        <v>0</v>
      </c>
      <c r="AS268" s="305">
        <v>0</v>
      </c>
      <c r="AT268" s="557">
        <v>0</v>
      </c>
      <c r="AU268" s="557">
        <v>0</v>
      </c>
      <c r="AV268" s="580">
        <v>0</v>
      </c>
      <c r="AW268" s="581">
        <v>0</v>
      </c>
      <c r="AX268" s="580">
        <v>0</v>
      </c>
      <c r="AY268" s="580">
        <v>0</v>
      </c>
      <c r="AZ268" s="229" t="s">
        <v>1231</v>
      </c>
      <c r="BA268" s="573">
        <v>0</v>
      </c>
      <c r="BB268" s="305">
        <v>0</v>
      </c>
      <c r="BC268" s="582">
        <v>0</v>
      </c>
      <c r="BD268" s="583">
        <v>0</v>
      </c>
      <c r="BE268" s="584">
        <v>0</v>
      </c>
      <c r="BF268" s="585">
        <v>1.14E-2</v>
      </c>
      <c r="BG268" s="584">
        <v>0</v>
      </c>
      <c r="BH268" s="604">
        <v>0</v>
      </c>
      <c r="BI268" s="605"/>
      <c r="BK268" s="547"/>
    </row>
    <row r="269" spans="1:63" s="2" customFormat="1" x14ac:dyDescent="0.2">
      <c r="A269" s="311" t="s">
        <v>494</v>
      </c>
      <c r="B269" s="606" t="s">
        <v>495</v>
      </c>
      <c r="C269" s="607" t="s">
        <v>534</v>
      </c>
      <c r="D269" s="608" t="s">
        <v>1101</v>
      </c>
      <c r="E269" s="185" t="s">
        <v>1103</v>
      </c>
      <c r="F269" s="609" t="s">
        <v>497</v>
      </c>
      <c r="G269" s="187">
        <v>31</v>
      </c>
      <c r="H269" s="610"/>
      <c r="I269" s="611">
        <v>0</v>
      </c>
      <c r="J269" s="611">
        <v>0</v>
      </c>
      <c r="K269" s="611">
        <v>0</v>
      </c>
      <c r="L269" s="611">
        <v>0</v>
      </c>
      <c r="M269" s="612">
        <v>0</v>
      </c>
      <c r="N269" s="186">
        <v>0</v>
      </c>
      <c r="O269" s="613">
        <v>0</v>
      </c>
      <c r="P269" s="613">
        <v>0</v>
      </c>
      <c r="Q269" s="614">
        <v>0</v>
      </c>
      <c r="R269" s="615">
        <v>0</v>
      </c>
      <c r="S269" s="613">
        <v>0</v>
      </c>
      <c r="T269" s="186">
        <v>0</v>
      </c>
      <c r="U269" s="616">
        <v>0</v>
      </c>
      <c r="V269" s="617">
        <v>0</v>
      </c>
      <c r="W269" s="563">
        <v>0</v>
      </c>
      <c r="X269" s="564">
        <v>0</v>
      </c>
      <c r="Y269" s="565">
        <v>0</v>
      </c>
      <c r="Z269" s="564">
        <v>0</v>
      </c>
      <c r="AA269" s="566">
        <v>0</v>
      </c>
      <c r="AB269" s="567">
        <v>0</v>
      </c>
      <c r="AC269" s="618">
        <v>0</v>
      </c>
      <c r="AD269" s="619">
        <v>0</v>
      </c>
      <c r="AE269" s="569">
        <v>0</v>
      </c>
      <c r="AF269" s="568">
        <v>0</v>
      </c>
      <c r="AG269" s="570">
        <v>0</v>
      </c>
      <c r="AH269" s="571">
        <v>0</v>
      </c>
      <c r="AI269" s="620">
        <v>0.26240000000000002</v>
      </c>
      <c r="AJ269" s="621">
        <v>0.37709999999999999</v>
      </c>
      <c r="AK269" s="621">
        <v>0</v>
      </c>
      <c r="AL269" s="574">
        <v>0</v>
      </c>
      <c r="AM269" s="601">
        <v>0.39979999999999999</v>
      </c>
      <c r="AN269" s="602">
        <v>0</v>
      </c>
      <c r="AO269" s="603">
        <v>0</v>
      </c>
      <c r="AP269" s="578">
        <v>0</v>
      </c>
      <c r="AQ269" s="578" t="s">
        <v>1377</v>
      </c>
      <c r="AR269" s="579">
        <v>0</v>
      </c>
      <c r="AS269" s="305">
        <v>0</v>
      </c>
      <c r="AT269" s="557">
        <v>0</v>
      </c>
      <c r="AU269" s="557">
        <v>0</v>
      </c>
      <c r="AV269" s="580">
        <v>0</v>
      </c>
      <c r="AW269" s="581">
        <v>0</v>
      </c>
      <c r="AX269" s="580">
        <v>0</v>
      </c>
      <c r="AY269" s="580">
        <v>0</v>
      </c>
      <c r="AZ269" s="229" t="s">
        <v>1231</v>
      </c>
      <c r="BA269" s="573">
        <v>0</v>
      </c>
      <c r="BB269" s="305">
        <v>0</v>
      </c>
      <c r="BC269" s="582">
        <v>0</v>
      </c>
      <c r="BD269" s="583">
        <v>0</v>
      </c>
      <c r="BE269" s="584">
        <v>0</v>
      </c>
      <c r="BF269" s="585">
        <v>7.6E-3</v>
      </c>
      <c r="BG269" s="584">
        <v>0</v>
      </c>
      <c r="BH269" s="604">
        <v>0</v>
      </c>
      <c r="BI269" s="605"/>
      <c r="BK269" s="547"/>
    </row>
    <row r="270" spans="1:63" s="2" customFormat="1" x14ac:dyDescent="0.2">
      <c r="A270" s="311" t="s">
        <v>501</v>
      </c>
      <c r="B270" s="606" t="s">
        <v>502</v>
      </c>
      <c r="C270" s="607" t="s">
        <v>534</v>
      </c>
      <c r="D270" s="608" t="s">
        <v>1101</v>
      </c>
      <c r="E270" s="185" t="s">
        <v>1104</v>
      </c>
      <c r="F270" s="609" t="s">
        <v>497</v>
      </c>
      <c r="G270" s="187">
        <v>31</v>
      </c>
      <c r="H270" s="610"/>
      <c r="I270" s="611">
        <v>0</v>
      </c>
      <c r="J270" s="611">
        <v>0</v>
      </c>
      <c r="K270" s="611">
        <v>0</v>
      </c>
      <c r="L270" s="611">
        <v>0</v>
      </c>
      <c r="M270" s="612">
        <v>0</v>
      </c>
      <c r="N270" s="186">
        <v>0</v>
      </c>
      <c r="O270" s="613">
        <v>0</v>
      </c>
      <c r="P270" s="613">
        <v>0</v>
      </c>
      <c r="Q270" s="614">
        <v>0</v>
      </c>
      <c r="R270" s="615">
        <v>0</v>
      </c>
      <c r="S270" s="613">
        <v>0</v>
      </c>
      <c r="T270" s="186">
        <v>0</v>
      </c>
      <c r="U270" s="616">
        <v>0</v>
      </c>
      <c r="V270" s="617">
        <v>0</v>
      </c>
      <c r="W270" s="563">
        <v>0</v>
      </c>
      <c r="X270" s="564">
        <v>0</v>
      </c>
      <c r="Y270" s="565">
        <v>0</v>
      </c>
      <c r="Z270" s="564">
        <v>0</v>
      </c>
      <c r="AA270" s="566">
        <v>0</v>
      </c>
      <c r="AB270" s="567">
        <v>0</v>
      </c>
      <c r="AC270" s="618">
        <v>0</v>
      </c>
      <c r="AD270" s="619">
        <v>0</v>
      </c>
      <c r="AE270" s="569">
        <v>0</v>
      </c>
      <c r="AF270" s="568">
        <v>0</v>
      </c>
      <c r="AG270" s="570">
        <v>0</v>
      </c>
      <c r="AH270" s="571">
        <v>0</v>
      </c>
      <c r="AI270" s="620">
        <v>0.3468</v>
      </c>
      <c r="AJ270" s="621">
        <v>0.49840000000000001</v>
      </c>
      <c r="AK270" s="621">
        <v>0</v>
      </c>
      <c r="AL270" s="574">
        <v>0</v>
      </c>
      <c r="AM270" s="601">
        <v>0.48580000000000001</v>
      </c>
      <c r="AN270" s="602">
        <v>0</v>
      </c>
      <c r="AO270" s="603">
        <v>0</v>
      </c>
      <c r="AP270" s="578">
        <v>0</v>
      </c>
      <c r="AQ270" s="578" t="s">
        <v>1377</v>
      </c>
      <c r="AR270" s="579">
        <v>0</v>
      </c>
      <c r="AS270" s="305">
        <v>0</v>
      </c>
      <c r="AT270" s="557">
        <v>0</v>
      </c>
      <c r="AU270" s="557">
        <v>0</v>
      </c>
      <c r="AV270" s="580">
        <v>0</v>
      </c>
      <c r="AW270" s="581">
        <v>0</v>
      </c>
      <c r="AX270" s="580">
        <v>0</v>
      </c>
      <c r="AY270" s="580">
        <v>0</v>
      </c>
      <c r="AZ270" s="229" t="s">
        <v>1231</v>
      </c>
      <c r="BA270" s="573">
        <v>0</v>
      </c>
      <c r="BB270" s="305">
        <v>0</v>
      </c>
      <c r="BC270" s="582">
        <v>0</v>
      </c>
      <c r="BD270" s="583">
        <v>0</v>
      </c>
      <c r="BE270" s="584">
        <v>0</v>
      </c>
      <c r="BF270" s="585">
        <v>1.01E-2</v>
      </c>
      <c r="BG270" s="584">
        <v>0</v>
      </c>
      <c r="BH270" s="604">
        <v>0</v>
      </c>
      <c r="BI270" s="605"/>
      <c r="BK270" s="547"/>
    </row>
    <row r="271" spans="1:63" s="2" customFormat="1" x14ac:dyDescent="0.2">
      <c r="A271" s="311" t="s">
        <v>504</v>
      </c>
      <c r="B271" s="606" t="s">
        <v>505</v>
      </c>
      <c r="C271" s="607" t="s">
        <v>534</v>
      </c>
      <c r="D271" s="608" t="s">
        <v>1101</v>
      </c>
      <c r="E271" s="185" t="s">
        <v>1105</v>
      </c>
      <c r="F271" s="609" t="s">
        <v>497</v>
      </c>
      <c r="G271" s="187">
        <v>31</v>
      </c>
      <c r="H271" s="610"/>
      <c r="I271" s="611">
        <v>0</v>
      </c>
      <c r="J271" s="611">
        <v>0</v>
      </c>
      <c r="K271" s="611">
        <v>0</v>
      </c>
      <c r="L271" s="611">
        <v>0</v>
      </c>
      <c r="M271" s="612">
        <v>0</v>
      </c>
      <c r="N271" s="186">
        <v>0</v>
      </c>
      <c r="O271" s="613">
        <v>0</v>
      </c>
      <c r="P271" s="613">
        <v>0</v>
      </c>
      <c r="Q271" s="614">
        <v>0</v>
      </c>
      <c r="R271" s="615">
        <v>0</v>
      </c>
      <c r="S271" s="613">
        <v>0</v>
      </c>
      <c r="T271" s="186">
        <v>0</v>
      </c>
      <c r="U271" s="616">
        <v>0</v>
      </c>
      <c r="V271" s="617">
        <v>0</v>
      </c>
      <c r="W271" s="563">
        <v>0</v>
      </c>
      <c r="X271" s="564">
        <v>0</v>
      </c>
      <c r="Y271" s="565">
        <v>0</v>
      </c>
      <c r="Z271" s="564">
        <v>0</v>
      </c>
      <c r="AA271" s="566">
        <v>0</v>
      </c>
      <c r="AB271" s="567">
        <v>0</v>
      </c>
      <c r="AC271" s="618">
        <v>0</v>
      </c>
      <c r="AD271" s="619">
        <v>0</v>
      </c>
      <c r="AE271" s="569">
        <v>0</v>
      </c>
      <c r="AF271" s="568">
        <v>0</v>
      </c>
      <c r="AG271" s="570">
        <v>0</v>
      </c>
      <c r="AH271" s="571">
        <v>0</v>
      </c>
      <c r="AI271" s="620">
        <v>0.32950000000000002</v>
      </c>
      <c r="AJ271" s="621">
        <v>0.47349999999999998</v>
      </c>
      <c r="AK271" s="621">
        <v>0</v>
      </c>
      <c r="AL271" s="574">
        <v>0</v>
      </c>
      <c r="AM271" s="601">
        <v>0.49340000000000001</v>
      </c>
      <c r="AN271" s="602">
        <v>0</v>
      </c>
      <c r="AO271" s="603">
        <v>0</v>
      </c>
      <c r="AP271" s="578">
        <v>0</v>
      </c>
      <c r="AQ271" s="578" t="s">
        <v>1377</v>
      </c>
      <c r="AR271" s="579">
        <v>0</v>
      </c>
      <c r="AS271" s="305">
        <v>0</v>
      </c>
      <c r="AT271" s="557">
        <v>0</v>
      </c>
      <c r="AU271" s="557">
        <v>0</v>
      </c>
      <c r="AV271" s="580">
        <v>0</v>
      </c>
      <c r="AW271" s="581">
        <v>0</v>
      </c>
      <c r="AX271" s="580">
        <v>0</v>
      </c>
      <c r="AY271" s="580">
        <v>0</v>
      </c>
      <c r="AZ271" s="229" t="s">
        <v>1231</v>
      </c>
      <c r="BA271" s="573">
        <v>0</v>
      </c>
      <c r="BB271" s="305">
        <v>0</v>
      </c>
      <c r="BC271" s="582">
        <v>0</v>
      </c>
      <c r="BD271" s="583">
        <v>0</v>
      </c>
      <c r="BE271" s="584">
        <v>0</v>
      </c>
      <c r="BF271" s="585">
        <v>9.5999999999999992E-3</v>
      </c>
      <c r="BG271" s="584">
        <v>0</v>
      </c>
      <c r="BH271" s="604">
        <v>0</v>
      </c>
      <c r="BI271" s="605"/>
      <c r="BK271" s="547"/>
    </row>
    <row r="272" spans="1:63" s="2" customFormat="1" x14ac:dyDescent="0.2">
      <c r="A272" s="311" t="s">
        <v>507</v>
      </c>
      <c r="B272" s="606" t="s">
        <v>508</v>
      </c>
      <c r="C272" s="607" t="s">
        <v>534</v>
      </c>
      <c r="D272" s="608" t="s">
        <v>1101</v>
      </c>
      <c r="E272" s="185" t="s">
        <v>1106</v>
      </c>
      <c r="F272" s="609" t="s">
        <v>497</v>
      </c>
      <c r="G272" s="187">
        <v>31</v>
      </c>
      <c r="H272" s="610"/>
      <c r="I272" s="611">
        <v>0</v>
      </c>
      <c r="J272" s="611">
        <v>0</v>
      </c>
      <c r="K272" s="611">
        <v>0</v>
      </c>
      <c r="L272" s="611">
        <v>0</v>
      </c>
      <c r="M272" s="612">
        <v>0</v>
      </c>
      <c r="N272" s="186">
        <v>0</v>
      </c>
      <c r="O272" s="613">
        <v>0</v>
      </c>
      <c r="P272" s="613">
        <v>0</v>
      </c>
      <c r="Q272" s="614">
        <v>0</v>
      </c>
      <c r="R272" s="615">
        <v>0</v>
      </c>
      <c r="S272" s="613">
        <v>0</v>
      </c>
      <c r="T272" s="186">
        <v>0</v>
      </c>
      <c r="U272" s="616">
        <v>0</v>
      </c>
      <c r="V272" s="617">
        <v>0</v>
      </c>
      <c r="W272" s="563">
        <v>0</v>
      </c>
      <c r="X272" s="564">
        <v>0</v>
      </c>
      <c r="Y272" s="565">
        <v>0</v>
      </c>
      <c r="Z272" s="564">
        <v>0</v>
      </c>
      <c r="AA272" s="566">
        <v>0</v>
      </c>
      <c r="AB272" s="567">
        <v>0</v>
      </c>
      <c r="AC272" s="618">
        <v>0</v>
      </c>
      <c r="AD272" s="619">
        <v>0</v>
      </c>
      <c r="AE272" s="569">
        <v>0</v>
      </c>
      <c r="AF272" s="568">
        <v>0</v>
      </c>
      <c r="AG272" s="570">
        <v>0</v>
      </c>
      <c r="AH272" s="571">
        <v>0</v>
      </c>
      <c r="AI272" s="620">
        <v>0.28029999999999999</v>
      </c>
      <c r="AJ272" s="621">
        <v>0.40279999999999999</v>
      </c>
      <c r="AK272" s="621">
        <v>0</v>
      </c>
      <c r="AL272" s="574">
        <v>0</v>
      </c>
      <c r="AM272" s="601">
        <v>0.43259999999999998</v>
      </c>
      <c r="AN272" s="602">
        <v>0</v>
      </c>
      <c r="AO272" s="603">
        <v>0</v>
      </c>
      <c r="AP272" s="578">
        <v>0</v>
      </c>
      <c r="AQ272" s="578" t="s">
        <v>1377</v>
      </c>
      <c r="AR272" s="579">
        <v>0</v>
      </c>
      <c r="AS272" s="305">
        <v>0</v>
      </c>
      <c r="AT272" s="557">
        <v>0</v>
      </c>
      <c r="AU272" s="557">
        <v>0</v>
      </c>
      <c r="AV272" s="580">
        <v>0</v>
      </c>
      <c r="AW272" s="581">
        <v>0</v>
      </c>
      <c r="AX272" s="580">
        <v>0</v>
      </c>
      <c r="AY272" s="580">
        <v>0</v>
      </c>
      <c r="AZ272" s="229" t="s">
        <v>1231</v>
      </c>
      <c r="BA272" s="573">
        <v>0</v>
      </c>
      <c r="BB272" s="305">
        <v>0</v>
      </c>
      <c r="BC272" s="582">
        <v>0</v>
      </c>
      <c r="BD272" s="583">
        <v>0</v>
      </c>
      <c r="BE272" s="584">
        <v>0</v>
      </c>
      <c r="BF272" s="585">
        <v>8.0999999999999996E-3</v>
      </c>
      <c r="BG272" s="584">
        <v>0</v>
      </c>
      <c r="BH272" s="604">
        <v>0</v>
      </c>
      <c r="BI272" s="605"/>
      <c r="BK272" s="547"/>
    </row>
    <row r="273" spans="1:63" s="2" customFormat="1" x14ac:dyDescent="0.2">
      <c r="A273" s="311" t="s">
        <v>510</v>
      </c>
      <c r="B273" s="606" t="s">
        <v>511</v>
      </c>
      <c r="C273" s="607" t="s">
        <v>534</v>
      </c>
      <c r="D273" s="608" t="s">
        <v>1101</v>
      </c>
      <c r="E273" s="185" t="s">
        <v>1107</v>
      </c>
      <c r="F273" s="609" t="s">
        <v>497</v>
      </c>
      <c r="G273" s="187">
        <v>31</v>
      </c>
      <c r="H273" s="610"/>
      <c r="I273" s="611">
        <v>0</v>
      </c>
      <c r="J273" s="611">
        <v>0</v>
      </c>
      <c r="K273" s="611">
        <v>0</v>
      </c>
      <c r="L273" s="611">
        <v>0</v>
      </c>
      <c r="M273" s="612">
        <v>0</v>
      </c>
      <c r="N273" s="186">
        <v>0</v>
      </c>
      <c r="O273" s="613">
        <v>0</v>
      </c>
      <c r="P273" s="613">
        <v>0</v>
      </c>
      <c r="Q273" s="614">
        <v>0</v>
      </c>
      <c r="R273" s="615">
        <v>0</v>
      </c>
      <c r="S273" s="613">
        <v>0</v>
      </c>
      <c r="T273" s="186">
        <v>0</v>
      </c>
      <c r="U273" s="616">
        <v>0</v>
      </c>
      <c r="V273" s="617">
        <v>0</v>
      </c>
      <c r="W273" s="563">
        <v>0</v>
      </c>
      <c r="X273" s="564">
        <v>0</v>
      </c>
      <c r="Y273" s="565">
        <v>0</v>
      </c>
      <c r="Z273" s="564">
        <v>0</v>
      </c>
      <c r="AA273" s="566">
        <v>0</v>
      </c>
      <c r="AB273" s="567">
        <v>0</v>
      </c>
      <c r="AC273" s="618">
        <v>0</v>
      </c>
      <c r="AD273" s="619">
        <v>0</v>
      </c>
      <c r="AE273" s="569">
        <v>0</v>
      </c>
      <c r="AF273" s="568">
        <v>0</v>
      </c>
      <c r="AG273" s="570">
        <v>0</v>
      </c>
      <c r="AH273" s="571">
        <v>0</v>
      </c>
      <c r="AI273" s="620">
        <v>0.34820000000000001</v>
      </c>
      <c r="AJ273" s="621">
        <v>0.50039999999999996</v>
      </c>
      <c r="AK273" s="621">
        <v>0</v>
      </c>
      <c r="AL273" s="574">
        <v>0</v>
      </c>
      <c r="AM273" s="601">
        <v>0.4824</v>
      </c>
      <c r="AN273" s="602">
        <v>0</v>
      </c>
      <c r="AO273" s="603">
        <v>0</v>
      </c>
      <c r="AP273" s="578">
        <v>0</v>
      </c>
      <c r="AQ273" s="578" t="s">
        <v>1377</v>
      </c>
      <c r="AR273" s="579">
        <v>0</v>
      </c>
      <c r="AS273" s="305">
        <v>0</v>
      </c>
      <c r="AT273" s="557">
        <v>0</v>
      </c>
      <c r="AU273" s="557">
        <v>0</v>
      </c>
      <c r="AV273" s="580">
        <v>0</v>
      </c>
      <c r="AW273" s="581">
        <v>0</v>
      </c>
      <c r="AX273" s="580">
        <v>0</v>
      </c>
      <c r="AY273" s="580">
        <v>0</v>
      </c>
      <c r="AZ273" s="229" t="s">
        <v>1231</v>
      </c>
      <c r="BA273" s="573">
        <v>0</v>
      </c>
      <c r="BB273" s="305">
        <v>0</v>
      </c>
      <c r="BC273" s="582">
        <v>0</v>
      </c>
      <c r="BD273" s="583">
        <v>0</v>
      </c>
      <c r="BE273" s="584">
        <v>0</v>
      </c>
      <c r="BF273" s="585">
        <v>1.01E-2</v>
      </c>
      <c r="BG273" s="584">
        <v>0</v>
      </c>
      <c r="BH273" s="604">
        <v>0</v>
      </c>
      <c r="BI273" s="605"/>
      <c r="BK273" s="547"/>
    </row>
    <row r="274" spans="1:63" s="2" customFormat="1" x14ac:dyDescent="0.2">
      <c r="A274" s="311" t="s">
        <v>513</v>
      </c>
      <c r="B274" s="606" t="s">
        <v>514</v>
      </c>
      <c r="C274" s="607" t="s">
        <v>534</v>
      </c>
      <c r="D274" s="608" t="s">
        <v>1101</v>
      </c>
      <c r="E274" s="185" t="s">
        <v>1108</v>
      </c>
      <c r="F274" s="609" t="s">
        <v>497</v>
      </c>
      <c r="G274" s="187">
        <v>31</v>
      </c>
      <c r="H274" s="610"/>
      <c r="I274" s="611">
        <v>0</v>
      </c>
      <c r="J274" s="611">
        <v>0</v>
      </c>
      <c r="K274" s="611">
        <v>0</v>
      </c>
      <c r="L274" s="611">
        <v>0</v>
      </c>
      <c r="M274" s="612">
        <v>0</v>
      </c>
      <c r="N274" s="186">
        <v>0</v>
      </c>
      <c r="O274" s="613">
        <v>0</v>
      </c>
      <c r="P274" s="613">
        <v>0</v>
      </c>
      <c r="Q274" s="614">
        <v>0</v>
      </c>
      <c r="R274" s="615">
        <v>0</v>
      </c>
      <c r="S274" s="613">
        <v>0</v>
      </c>
      <c r="T274" s="186">
        <v>0</v>
      </c>
      <c r="U274" s="616">
        <v>0</v>
      </c>
      <c r="V274" s="617">
        <v>0</v>
      </c>
      <c r="W274" s="563">
        <v>0</v>
      </c>
      <c r="X274" s="564">
        <v>0</v>
      </c>
      <c r="Y274" s="565">
        <v>0</v>
      </c>
      <c r="Z274" s="564">
        <v>0</v>
      </c>
      <c r="AA274" s="566">
        <v>0</v>
      </c>
      <c r="AB274" s="567">
        <v>0</v>
      </c>
      <c r="AC274" s="618">
        <v>0</v>
      </c>
      <c r="AD274" s="619">
        <v>0</v>
      </c>
      <c r="AE274" s="569">
        <v>0</v>
      </c>
      <c r="AF274" s="568">
        <v>0</v>
      </c>
      <c r="AG274" s="570">
        <v>0</v>
      </c>
      <c r="AH274" s="571">
        <v>0</v>
      </c>
      <c r="AI274" s="620">
        <v>0.39340000000000003</v>
      </c>
      <c r="AJ274" s="621">
        <v>0.56530000000000002</v>
      </c>
      <c r="AK274" s="621">
        <v>0</v>
      </c>
      <c r="AL274" s="574">
        <v>0</v>
      </c>
      <c r="AM274" s="601">
        <v>0.56520000000000004</v>
      </c>
      <c r="AN274" s="602">
        <v>0</v>
      </c>
      <c r="AO274" s="603">
        <v>0</v>
      </c>
      <c r="AP274" s="578">
        <v>0</v>
      </c>
      <c r="AQ274" s="578" t="s">
        <v>1377</v>
      </c>
      <c r="AR274" s="579">
        <v>0</v>
      </c>
      <c r="AS274" s="305">
        <v>0</v>
      </c>
      <c r="AT274" s="557">
        <v>0</v>
      </c>
      <c r="AU274" s="557">
        <v>0</v>
      </c>
      <c r="AV274" s="580">
        <v>0</v>
      </c>
      <c r="AW274" s="581">
        <v>0</v>
      </c>
      <c r="AX274" s="580">
        <v>0</v>
      </c>
      <c r="AY274" s="580">
        <v>0</v>
      </c>
      <c r="AZ274" s="229" t="s">
        <v>1231</v>
      </c>
      <c r="BA274" s="573">
        <v>0</v>
      </c>
      <c r="BB274" s="305">
        <v>0</v>
      </c>
      <c r="BC274" s="582">
        <v>0</v>
      </c>
      <c r="BD274" s="583">
        <v>0</v>
      </c>
      <c r="BE274" s="584">
        <v>0</v>
      </c>
      <c r="BF274" s="585">
        <v>1.14E-2</v>
      </c>
      <c r="BG274" s="584">
        <v>0</v>
      </c>
      <c r="BH274" s="604">
        <v>0</v>
      </c>
      <c r="BI274" s="605"/>
      <c r="BK274" s="547"/>
    </row>
    <row r="275" spans="1:63" s="2" customFormat="1" x14ac:dyDescent="0.2">
      <c r="A275" s="311" t="s">
        <v>516</v>
      </c>
      <c r="B275" s="606" t="s">
        <v>517</v>
      </c>
      <c r="C275" s="607" t="s">
        <v>534</v>
      </c>
      <c r="D275" s="608" t="s">
        <v>1101</v>
      </c>
      <c r="E275" s="185" t="s">
        <v>1109</v>
      </c>
      <c r="F275" s="609" t="s">
        <v>497</v>
      </c>
      <c r="G275" s="187">
        <v>31</v>
      </c>
      <c r="H275" s="610"/>
      <c r="I275" s="611">
        <v>0</v>
      </c>
      <c r="J275" s="611">
        <v>0</v>
      </c>
      <c r="K275" s="611">
        <v>0</v>
      </c>
      <c r="L275" s="611">
        <v>0</v>
      </c>
      <c r="M275" s="612">
        <v>0</v>
      </c>
      <c r="N275" s="186">
        <v>0</v>
      </c>
      <c r="O275" s="613">
        <v>0</v>
      </c>
      <c r="P275" s="613">
        <v>0</v>
      </c>
      <c r="Q275" s="614">
        <v>0</v>
      </c>
      <c r="R275" s="615">
        <v>0</v>
      </c>
      <c r="S275" s="613">
        <v>0</v>
      </c>
      <c r="T275" s="186">
        <v>0</v>
      </c>
      <c r="U275" s="616">
        <v>0</v>
      </c>
      <c r="V275" s="617">
        <v>0</v>
      </c>
      <c r="W275" s="563">
        <v>0</v>
      </c>
      <c r="X275" s="564">
        <v>0</v>
      </c>
      <c r="Y275" s="565">
        <v>0</v>
      </c>
      <c r="Z275" s="564">
        <v>0</v>
      </c>
      <c r="AA275" s="566">
        <v>0</v>
      </c>
      <c r="AB275" s="567">
        <v>0</v>
      </c>
      <c r="AC275" s="618">
        <v>0</v>
      </c>
      <c r="AD275" s="619">
        <v>0</v>
      </c>
      <c r="AE275" s="569">
        <v>0</v>
      </c>
      <c r="AF275" s="568">
        <v>0</v>
      </c>
      <c r="AG275" s="570">
        <v>0</v>
      </c>
      <c r="AH275" s="571">
        <v>0</v>
      </c>
      <c r="AI275" s="620">
        <v>0.32790000000000002</v>
      </c>
      <c r="AJ275" s="621">
        <v>0.47120000000000001</v>
      </c>
      <c r="AK275" s="621">
        <v>0</v>
      </c>
      <c r="AL275" s="574">
        <v>0</v>
      </c>
      <c r="AM275" s="601">
        <v>0.55330000000000001</v>
      </c>
      <c r="AN275" s="602">
        <v>0</v>
      </c>
      <c r="AO275" s="603">
        <v>0</v>
      </c>
      <c r="AP275" s="578">
        <v>0</v>
      </c>
      <c r="AQ275" s="578" t="s">
        <v>1377</v>
      </c>
      <c r="AR275" s="579">
        <v>0</v>
      </c>
      <c r="AS275" s="305">
        <v>0</v>
      </c>
      <c r="AT275" s="557">
        <v>0</v>
      </c>
      <c r="AU275" s="557">
        <v>0</v>
      </c>
      <c r="AV275" s="580">
        <v>0</v>
      </c>
      <c r="AW275" s="581">
        <v>0</v>
      </c>
      <c r="AX275" s="580">
        <v>0</v>
      </c>
      <c r="AY275" s="580">
        <v>0</v>
      </c>
      <c r="AZ275" s="229" t="s">
        <v>1231</v>
      </c>
      <c r="BA275" s="573">
        <v>0</v>
      </c>
      <c r="BB275" s="305">
        <v>0</v>
      </c>
      <c r="BC275" s="582">
        <v>0</v>
      </c>
      <c r="BD275" s="583">
        <v>0</v>
      </c>
      <c r="BE275" s="584">
        <v>0</v>
      </c>
      <c r="BF275" s="585">
        <v>9.4999999999999998E-3</v>
      </c>
      <c r="BG275" s="584">
        <v>0</v>
      </c>
      <c r="BH275" s="604">
        <v>0</v>
      </c>
      <c r="BI275" s="605"/>
      <c r="BK275" s="547"/>
    </row>
    <row r="276" spans="1:63" s="2" customFormat="1" x14ac:dyDescent="0.2">
      <c r="A276" s="311" t="s">
        <v>519</v>
      </c>
      <c r="B276" s="606" t="s">
        <v>520</v>
      </c>
      <c r="C276" s="607" t="s">
        <v>534</v>
      </c>
      <c r="D276" s="608" t="s">
        <v>1101</v>
      </c>
      <c r="E276" s="185" t="s">
        <v>1110</v>
      </c>
      <c r="F276" s="609" t="s">
        <v>497</v>
      </c>
      <c r="G276" s="187">
        <v>31</v>
      </c>
      <c r="H276" s="610"/>
      <c r="I276" s="611">
        <v>0</v>
      </c>
      <c r="J276" s="611">
        <v>0</v>
      </c>
      <c r="K276" s="611">
        <v>0</v>
      </c>
      <c r="L276" s="611">
        <v>0</v>
      </c>
      <c r="M276" s="612">
        <v>0</v>
      </c>
      <c r="N276" s="186">
        <v>0</v>
      </c>
      <c r="O276" s="613">
        <v>0</v>
      </c>
      <c r="P276" s="613">
        <v>0</v>
      </c>
      <c r="Q276" s="614">
        <v>0</v>
      </c>
      <c r="R276" s="615">
        <v>0</v>
      </c>
      <c r="S276" s="613">
        <v>0</v>
      </c>
      <c r="T276" s="186">
        <v>0</v>
      </c>
      <c r="U276" s="616">
        <v>0</v>
      </c>
      <c r="V276" s="617">
        <v>0</v>
      </c>
      <c r="W276" s="563">
        <v>0</v>
      </c>
      <c r="X276" s="564">
        <v>0</v>
      </c>
      <c r="Y276" s="565">
        <v>0</v>
      </c>
      <c r="Z276" s="564">
        <v>0</v>
      </c>
      <c r="AA276" s="566">
        <v>0</v>
      </c>
      <c r="AB276" s="567">
        <v>0</v>
      </c>
      <c r="AC276" s="618">
        <v>0</v>
      </c>
      <c r="AD276" s="619">
        <v>0</v>
      </c>
      <c r="AE276" s="569">
        <v>0</v>
      </c>
      <c r="AF276" s="568">
        <v>0</v>
      </c>
      <c r="AG276" s="570">
        <v>0</v>
      </c>
      <c r="AH276" s="571">
        <v>0</v>
      </c>
      <c r="AI276" s="620">
        <v>0.35370000000000001</v>
      </c>
      <c r="AJ276" s="621">
        <v>0.50829999999999997</v>
      </c>
      <c r="AK276" s="621">
        <v>0</v>
      </c>
      <c r="AL276" s="574">
        <v>0</v>
      </c>
      <c r="AM276" s="601">
        <v>0.45760000000000001</v>
      </c>
      <c r="AN276" s="602">
        <v>0</v>
      </c>
      <c r="AO276" s="603">
        <v>0</v>
      </c>
      <c r="AP276" s="578">
        <v>0</v>
      </c>
      <c r="AQ276" s="578" t="s">
        <v>1377</v>
      </c>
      <c r="AR276" s="579">
        <v>0</v>
      </c>
      <c r="AS276" s="305">
        <v>0</v>
      </c>
      <c r="AT276" s="557">
        <v>0</v>
      </c>
      <c r="AU276" s="557">
        <v>0</v>
      </c>
      <c r="AV276" s="580">
        <v>0</v>
      </c>
      <c r="AW276" s="581">
        <v>0</v>
      </c>
      <c r="AX276" s="580">
        <v>0</v>
      </c>
      <c r="AY276" s="580">
        <v>0</v>
      </c>
      <c r="AZ276" s="229" t="s">
        <v>1231</v>
      </c>
      <c r="BA276" s="573">
        <v>0</v>
      </c>
      <c r="BB276" s="305">
        <v>0</v>
      </c>
      <c r="BC276" s="582">
        <v>0</v>
      </c>
      <c r="BD276" s="583">
        <v>0</v>
      </c>
      <c r="BE276" s="584">
        <v>0</v>
      </c>
      <c r="BF276" s="585">
        <v>1.03E-2</v>
      </c>
      <c r="BG276" s="584">
        <v>0</v>
      </c>
      <c r="BH276" s="604">
        <v>0</v>
      </c>
      <c r="BI276" s="605"/>
      <c r="BK276" s="547"/>
    </row>
    <row r="277" spans="1:63" s="2" customFormat="1" x14ac:dyDescent="0.2">
      <c r="A277" s="311" t="s">
        <v>522</v>
      </c>
      <c r="B277" s="606" t="s">
        <v>523</v>
      </c>
      <c r="C277" s="607" t="s">
        <v>534</v>
      </c>
      <c r="D277" s="608" t="s">
        <v>1101</v>
      </c>
      <c r="E277" s="185" t="s">
        <v>1111</v>
      </c>
      <c r="F277" s="609" t="s">
        <v>497</v>
      </c>
      <c r="G277" s="187">
        <v>31</v>
      </c>
      <c r="H277" s="610"/>
      <c r="I277" s="611">
        <v>0</v>
      </c>
      <c r="J277" s="611">
        <v>0</v>
      </c>
      <c r="K277" s="611">
        <v>0</v>
      </c>
      <c r="L277" s="611">
        <v>0</v>
      </c>
      <c r="M277" s="612">
        <v>0</v>
      </c>
      <c r="N277" s="186">
        <v>0</v>
      </c>
      <c r="O277" s="613">
        <v>0</v>
      </c>
      <c r="P277" s="613">
        <v>0</v>
      </c>
      <c r="Q277" s="614">
        <v>0</v>
      </c>
      <c r="R277" s="615">
        <v>0</v>
      </c>
      <c r="S277" s="613">
        <v>0</v>
      </c>
      <c r="T277" s="186">
        <v>0</v>
      </c>
      <c r="U277" s="616">
        <v>0</v>
      </c>
      <c r="V277" s="617">
        <v>0</v>
      </c>
      <c r="W277" s="563">
        <v>0</v>
      </c>
      <c r="X277" s="564">
        <v>0</v>
      </c>
      <c r="Y277" s="565">
        <v>0</v>
      </c>
      <c r="Z277" s="564">
        <v>0</v>
      </c>
      <c r="AA277" s="566">
        <v>0</v>
      </c>
      <c r="AB277" s="567">
        <v>0</v>
      </c>
      <c r="AC277" s="618">
        <v>0</v>
      </c>
      <c r="AD277" s="619">
        <v>0</v>
      </c>
      <c r="AE277" s="569">
        <v>0</v>
      </c>
      <c r="AF277" s="568">
        <v>0</v>
      </c>
      <c r="AG277" s="570">
        <v>0</v>
      </c>
      <c r="AH277" s="571">
        <v>0</v>
      </c>
      <c r="AI277" s="620">
        <v>0.27739999999999998</v>
      </c>
      <c r="AJ277" s="621">
        <v>0.39860000000000001</v>
      </c>
      <c r="AK277" s="621">
        <v>0</v>
      </c>
      <c r="AL277" s="574">
        <v>0</v>
      </c>
      <c r="AM277" s="601">
        <v>0.39860000000000001</v>
      </c>
      <c r="AN277" s="602">
        <v>0</v>
      </c>
      <c r="AO277" s="603">
        <v>0</v>
      </c>
      <c r="AP277" s="578">
        <v>0</v>
      </c>
      <c r="AQ277" s="578" t="s">
        <v>1377</v>
      </c>
      <c r="AR277" s="579">
        <v>0</v>
      </c>
      <c r="AS277" s="305">
        <v>0</v>
      </c>
      <c r="AT277" s="557">
        <v>0</v>
      </c>
      <c r="AU277" s="557">
        <v>0</v>
      </c>
      <c r="AV277" s="580">
        <v>0</v>
      </c>
      <c r="AW277" s="581">
        <v>0</v>
      </c>
      <c r="AX277" s="580">
        <v>0</v>
      </c>
      <c r="AY277" s="580">
        <v>0</v>
      </c>
      <c r="AZ277" s="229" t="s">
        <v>1231</v>
      </c>
      <c r="BA277" s="573">
        <v>0</v>
      </c>
      <c r="BB277" s="305">
        <v>0</v>
      </c>
      <c r="BC277" s="582">
        <v>0</v>
      </c>
      <c r="BD277" s="583">
        <v>0</v>
      </c>
      <c r="BE277" s="584">
        <v>0</v>
      </c>
      <c r="BF277" s="585">
        <v>8.0000000000000002E-3</v>
      </c>
      <c r="BG277" s="584">
        <v>0</v>
      </c>
      <c r="BH277" s="604">
        <v>0</v>
      </c>
      <c r="BI277" s="605"/>
      <c r="BK277" s="547"/>
    </row>
    <row r="278" spans="1:63" s="2" customFormat="1" x14ac:dyDescent="0.2">
      <c r="A278" s="311" t="s">
        <v>525</v>
      </c>
      <c r="B278" s="606" t="s">
        <v>526</v>
      </c>
      <c r="C278" s="607" t="s">
        <v>534</v>
      </c>
      <c r="D278" s="608" t="s">
        <v>1101</v>
      </c>
      <c r="E278" s="185" t="s">
        <v>1112</v>
      </c>
      <c r="F278" s="609" t="s">
        <v>497</v>
      </c>
      <c r="G278" s="187">
        <v>31</v>
      </c>
      <c r="H278" s="610"/>
      <c r="I278" s="611">
        <v>0</v>
      </c>
      <c r="J278" s="611">
        <v>0</v>
      </c>
      <c r="K278" s="611">
        <v>0</v>
      </c>
      <c r="L278" s="611">
        <v>0</v>
      </c>
      <c r="M278" s="612">
        <v>0</v>
      </c>
      <c r="N278" s="186">
        <v>0</v>
      </c>
      <c r="O278" s="613">
        <v>0</v>
      </c>
      <c r="P278" s="613">
        <v>0</v>
      </c>
      <c r="Q278" s="614">
        <v>0</v>
      </c>
      <c r="R278" s="615">
        <v>0</v>
      </c>
      <c r="S278" s="613">
        <v>0</v>
      </c>
      <c r="T278" s="186">
        <v>0</v>
      </c>
      <c r="U278" s="616">
        <v>0</v>
      </c>
      <c r="V278" s="617">
        <v>0</v>
      </c>
      <c r="W278" s="563">
        <v>0</v>
      </c>
      <c r="X278" s="564">
        <v>0</v>
      </c>
      <c r="Y278" s="565">
        <v>0</v>
      </c>
      <c r="Z278" s="564">
        <v>0</v>
      </c>
      <c r="AA278" s="566">
        <v>0</v>
      </c>
      <c r="AB278" s="567">
        <v>0</v>
      </c>
      <c r="AC278" s="618">
        <v>0</v>
      </c>
      <c r="AD278" s="619">
        <v>0</v>
      </c>
      <c r="AE278" s="569">
        <v>0</v>
      </c>
      <c r="AF278" s="568">
        <v>0</v>
      </c>
      <c r="AG278" s="570">
        <v>0</v>
      </c>
      <c r="AH278" s="571">
        <v>0</v>
      </c>
      <c r="AI278" s="620">
        <v>0.3362</v>
      </c>
      <c r="AJ278" s="621">
        <v>0.48309999999999997</v>
      </c>
      <c r="AK278" s="621">
        <v>0</v>
      </c>
      <c r="AL278" s="574">
        <v>0</v>
      </c>
      <c r="AM278" s="601">
        <v>0.4869</v>
      </c>
      <c r="AN278" s="602">
        <v>0</v>
      </c>
      <c r="AO278" s="603">
        <v>0</v>
      </c>
      <c r="AP278" s="578">
        <v>0</v>
      </c>
      <c r="AQ278" s="578" t="s">
        <v>1377</v>
      </c>
      <c r="AR278" s="579">
        <v>0</v>
      </c>
      <c r="AS278" s="305">
        <v>0</v>
      </c>
      <c r="AT278" s="557">
        <v>0</v>
      </c>
      <c r="AU278" s="557">
        <v>0</v>
      </c>
      <c r="AV278" s="580">
        <v>0</v>
      </c>
      <c r="AW278" s="581">
        <v>0</v>
      </c>
      <c r="AX278" s="580">
        <v>0</v>
      </c>
      <c r="AY278" s="580">
        <v>0</v>
      </c>
      <c r="AZ278" s="229" t="s">
        <v>1231</v>
      </c>
      <c r="BA278" s="573">
        <v>0</v>
      </c>
      <c r="BB278" s="305">
        <v>0</v>
      </c>
      <c r="BC278" s="582">
        <v>0</v>
      </c>
      <c r="BD278" s="583">
        <v>0</v>
      </c>
      <c r="BE278" s="584">
        <v>0</v>
      </c>
      <c r="BF278" s="585">
        <v>9.7000000000000003E-3</v>
      </c>
      <c r="BG278" s="584">
        <v>0</v>
      </c>
      <c r="BH278" s="604">
        <v>0</v>
      </c>
      <c r="BI278" s="605"/>
      <c r="BK278" s="547"/>
    </row>
    <row r="279" spans="1:63" s="2" customFormat="1" x14ac:dyDescent="0.2">
      <c r="A279" s="42" t="s">
        <v>534</v>
      </c>
      <c r="B279" s="43" t="s">
        <v>535</v>
      </c>
      <c r="C279" s="44" t="s">
        <v>534</v>
      </c>
      <c r="D279" s="45" t="s">
        <v>535</v>
      </c>
      <c r="E279" s="46" t="s">
        <v>536</v>
      </c>
      <c r="F279" s="47" t="s">
        <v>497</v>
      </c>
      <c r="G279" s="48">
        <v>31</v>
      </c>
      <c r="H279" s="610"/>
      <c r="I279" s="622">
        <v>14648831</v>
      </c>
      <c r="J279" s="622">
        <v>2406632</v>
      </c>
      <c r="K279" s="622">
        <v>0</v>
      </c>
      <c r="L279" s="622">
        <v>0</v>
      </c>
      <c r="M279" s="190">
        <v>0</v>
      </c>
      <c r="N279" s="623">
        <v>14648831</v>
      </c>
      <c r="O279" s="624">
        <v>2406632</v>
      </c>
      <c r="P279" s="624">
        <v>12242199</v>
      </c>
      <c r="Q279" s="625">
        <v>891.66000000000008</v>
      </c>
      <c r="R279" s="626">
        <v>160.86999999999998</v>
      </c>
      <c r="S279" s="624">
        <v>1323799</v>
      </c>
      <c r="T279" s="623">
        <v>0</v>
      </c>
      <c r="U279" s="627">
        <v>12242199</v>
      </c>
      <c r="V279" s="628">
        <v>13729.67</v>
      </c>
      <c r="W279" s="563">
        <v>116184</v>
      </c>
      <c r="X279" s="564">
        <v>130.30000000000001</v>
      </c>
      <c r="Y279" s="565">
        <v>13599.37</v>
      </c>
      <c r="Z279" s="564">
        <v>0</v>
      </c>
      <c r="AA279" s="566">
        <v>0</v>
      </c>
      <c r="AB279" s="567">
        <v>12242199</v>
      </c>
      <c r="AC279" s="674">
        <v>13729.67</v>
      </c>
      <c r="AD279" s="629">
        <v>1.4514899999999999</v>
      </c>
      <c r="AE279" s="569">
        <v>0</v>
      </c>
      <c r="AF279" s="675">
        <v>1.4514899999999999</v>
      </c>
      <c r="AG279" s="676">
        <v>1.4370000000000001</v>
      </c>
      <c r="AH279" s="676">
        <v>1.4370000000000001</v>
      </c>
      <c r="AI279" s="630">
        <v>0</v>
      </c>
      <c r="AJ279" s="631">
        <v>0</v>
      </c>
      <c r="AK279" s="631">
        <v>0</v>
      </c>
      <c r="AL279" s="574">
        <v>0</v>
      </c>
      <c r="AM279" s="601">
        <v>0</v>
      </c>
      <c r="AN279" s="602">
        <v>0</v>
      </c>
      <c r="AO279" s="603">
        <v>0</v>
      </c>
      <c r="AP279" s="578">
        <v>0</v>
      </c>
      <c r="AQ279" s="578" t="s">
        <v>1377</v>
      </c>
      <c r="AR279" s="579">
        <v>0</v>
      </c>
      <c r="AS279" s="305">
        <v>0</v>
      </c>
      <c r="AT279" s="557">
        <v>0</v>
      </c>
      <c r="AU279" s="557">
        <v>0</v>
      </c>
      <c r="AV279" s="580">
        <v>12242199</v>
      </c>
      <c r="AW279" s="581">
        <v>160.86999999999998</v>
      </c>
      <c r="AX279" s="580">
        <v>1323799</v>
      </c>
      <c r="AY279" s="580">
        <v>10918400</v>
      </c>
      <c r="AZ279" s="229" t="s">
        <v>1231</v>
      </c>
      <c r="BA279" s="573">
        <v>1.4370000000000001</v>
      </c>
      <c r="BB279" s="305">
        <v>0</v>
      </c>
      <c r="BC279" s="582">
        <v>0</v>
      </c>
      <c r="BD279" s="583">
        <v>1.4514899999999999</v>
      </c>
      <c r="BE279" s="584">
        <v>2.9000000000000001E-2</v>
      </c>
      <c r="BF279" s="585">
        <v>0</v>
      </c>
      <c r="BG279" s="584">
        <v>0</v>
      </c>
      <c r="BH279" s="604">
        <v>0</v>
      </c>
      <c r="BI279" s="605"/>
      <c r="BK279" s="547"/>
    </row>
    <row r="280" spans="1:63" s="2" customFormat="1" x14ac:dyDescent="0.2">
      <c r="A280" s="22" t="s">
        <v>537</v>
      </c>
      <c r="B280" s="37" t="s">
        <v>538</v>
      </c>
      <c r="C280" s="38" t="s">
        <v>537</v>
      </c>
      <c r="D280" s="24" t="s">
        <v>538</v>
      </c>
      <c r="E280" s="39" t="s">
        <v>539</v>
      </c>
      <c r="F280" s="40" t="s">
        <v>471</v>
      </c>
      <c r="G280" s="41">
        <v>32</v>
      </c>
      <c r="H280" s="525"/>
      <c r="I280" s="555">
        <v>3369186</v>
      </c>
      <c r="J280" s="555">
        <v>557032</v>
      </c>
      <c r="K280" s="555">
        <v>0</v>
      </c>
      <c r="L280" s="555">
        <v>0</v>
      </c>
      <c r="M280" s="595">
        <v>0</v>
      </c>
      <c r="N280" s="181">
        <v>3369186</v>
      </c>
      <c r="O280" s="556">
        <v>557032</v>
      </c>
      <c r="P280" s="556">
        <v>2812154</v>
      </c>
      <c r="Q280" s="596">
        <v>179.29</v>
      </c>
      <c r="R280" s="597">
        <v>0</v>
      </c>
      <c r="S280" s="556">
        <v>0</v>
      </c>
      <c r="T280" s="181">
        <v>0</v>
      </c>
      <c r="U280" s="598">
        <v>2812154</v>
      </c>
      <c r="V280" s="599">
        <v>15684.95</v>
      </c>
      <c r="W280" s="563">
        <v>47224</v>
      </c>
      <c r="X280" s="564">
        <v>263.39</v>
      </c>
      <c r="Y280" s="565">
        <v>15421.560000000001</v>
      </c>
      <c r="Z280" s="564">
        <v>0</v>
      </c>
      <c r="AA280" s="566">
        <v>0</v>
      </c>
      <c r="AB280" s="567">
        <v>2812154</v>
      </c>
      <c r="AC280" s="538">
        <v>15684.95</v>
      </c>
      <c r="AD280" s="600">
        <v>1.6581999999999999</v>
      </c>
      <c r="AE280" s="569">
        <v>0</v>
      </c>
      <c r="AF280" s="568">
        <v>1.6581999999999999</v>
      </c>
      <c r="AG280" s="570">
        <v>1.6415999999999999</v>
      </c>
      <c r="AH280" s="571">
        <v>1.6415999999999999</v>
      </c>
      <c r="AI280" s="572">
        <v>0.44069999999999998</v>
      </c>
      <c r="AJ280" s="573">
        <v>0.72350000000000003</v>
      </c>
      <c r="AK280" s="573">
        <v>1.6657999999999999</v>
      </c>
      <c r="AL280" s="574">
        <v>1.0423</v>
      </c>
      <c r="AM280" s="601">
        <v>0.69410000000000005</v>
      </c>
      <c r="AN280" s="602">
        <v>1.5982000000000001</v>
      </c>
      <c r="AO280" s="603">
        <v>1.4726999999999999</v>
      </c>
      <c r="AP280" s="578">
        <v>0</v>
      </c>
      <c r="AQ280" s="578">
        <v>0</v>
      </c>
      <c r="AR280" s="579">
        <v>0</v>
      </c>
      <c r="AS280" s="305">
        <v>0</v>
      </c>
      <c r="AT280" s="557">
        <v>1</v>
      </c>
      <c r="AU280" s="557">
        <v>1</v>
      </c>
      <c r="AV280" s="580">
        <v>2812154</v>
      </c>
      <c r="AW280" s="581">
        <v>0</v>
      </c>
      <c r="AX280" s="580">
        <v>0</v>
      </c>
      <c r="AY280" s="580">
        <v>2812154</v>
      </c>
      <c r="AZ280" s="229" t="s">
        <v>1231</v>
      </c>
      <c r="BA280" s="573">
        <v>1.6415999999999999</v>
      </c>
      <c r="BB280" s="305">
        <v>0</v>
      </c>
      <c r="BC280" s="582">
        <v>0</v>
      </c>
      <c r="BD280" s="583">
        <v>1.6581999999999999</v>
      </c>
      <c r="BE280" s="584">
        <v>3.32E-2</v>
      </c>
      <c r="BF280" s="585">
        <v>1.46E-2</v>
      </c>
      <c r="BG280" s="584">
        <v>3.3599999999999998E-2</v>
      </c>
      <c r="BH280" s="604">
        <v>0</v>
      </c>
      <c r="BI280" s="605"/>
      <c r="BK280" s="547"/>
    </row>
    <row r="281" spans="1:63" s="2" customFormat="1" x14ac:dyDescent="0.2">
      <c r="A281" s="22" t="s">
        <v>540</v>
      </c>
      <c r="B281" s="37" t="s">
        <v>541</v>
      </c>
      <c r="C281" s="38" t="s">
        <v>540</v>
      </c>
      <c r="D281" s="24" t="s">
        <v>541</v>
      </c>
      <c r="E281" s="39" t="s">
        <v>542</v>
      </c>
      <c r="F281" s="40" t="s">
        <v>471</v>
      </c>
      <c r="G281" s="41">
        <v>32</v>
      </c>
      <c r="H281" s="525"/>
      <c r="I281" s="555">
        <v>2013965</v>
      </c>
      <c r="J281" s="555">
        <v>286417</v>
      </c>
      <c r="K281" s="555">
        <v>0</v>
      </c>
      <c r="L281" s="555">
        <v>0</v>
      </c>
      <c r="M281" s="595">
        <v>0</v>
      </c>
      <c r="N281" s="181">
        <v>2013965</v>
      </c>
      <c r="O281" s="556">
        <v>286417</v>
      </c>
      <c r="P281" s="556">
        <v>1727548</v>
      </c>
      <c r="Q281" s="596">
        <v>115.8</v>
      </c>
      <c r="R281" s="597">
        <v>0</v>
      </c>
      <c r="S281" s="556">
        <v>0</v>
      </c>
      <c r="T281" s="181">
        <v>0</v>
      </c>
      <c r="U281" s="598">
        <v>1727548</v>
      </c>
      <c r="V281" s="599">
        <v>14918.38</v>
      </c>
      <c r="W281" s="563">
        <v>4200</v>
      </c>
      <c r="X281" s="564">
        <v>36.270000000000003</v>
      </c>
      <c r="Y281" s="565">
        <v>14882.109999999999</v>
      </c>
      <c r="Z281" s="564">
        <v>0</v>
      </c>
      <c r="AA281" s="566">
        <v>0</v>
      </c>
      <c r="AB281" s="567">
        <v>1727548</v>
      </c>
      <c r="AC281" s="538">
        <v>14918.38</v>
      </c>
      <c r="AD281" s="600">
        <v>1.5771599999999999</v>
      </c>
      <c r="AE281" s="569">
        <v>0</v>
      </c>
      <c r="AF281" s="568">
        <v>1.5771599999999999</v>
      </c>
      <c r="AG281" s="570">
        <v>1.5613999999999999</v>
      </c>
      <c r="AH281" s="571">
        <v>1.5613999999999999</v>
      </c>
      <c r="AI281" s="572">
        <v>0.48570000000000002</v>
      </c>
      <c r="AJ281" s="573">
        <v>0.75839999999999996</v>
      </c>
      <c r="AK281" s="573">
        <v>1.6249</v>
      </c>
      <c r="AL281" s="574">
        <v>0.92430000000000001</v>
      </c>
      <c r="AM281" s="601">
        <v>0.82050000000000001</v>
      </c>
      <c r="AN281" s="602">
        <v>1.758</v>
      </c>
      <c r="AO281" s="603">
        <v>1.6607000000000001</v>
      </c>
      <c r="AP281" s="578">
        <v>0</v>
      </c>
      <c r="AQ281" s="578">
        <v>0</v>
      </c>
      <c r="AR281" s="579">
        <v>0</v>
      </c>
      <c r="AS281" s="305">
        <v>0</v>
      </c>
      <c r="AT281" s="557">
        <v>1</v>
      </c>
      <c r="AU281" s="557">
        <v>1</v>
      </c>
      <c r="AV281" s="580">
        <v>1727548</v>
      </c>
      <c r="AW281" s="581">
        <v>0</v>
      </c>
      <c r="AX281" s="580">
        <v>0</v>
      </c>
      <c r="AY281" s="580">
        <v>1727548</v>
      </c>
      <c r="AZ281" s="229" t="s">
        <v>1231</v>
      </c>
      <c r="BA281" s="573">
        <v>1.5613999999999999</v>
      </c>
      <c r="BB281" s="305">
        <v>0</v>
      </c>
      <c r="BC281" s="582">
        <v>0</v>
      </c>
      <c r="BD281" s="583">
        <v>1.5771599999999999</v>
      </c>
      <c r="BE281" s="584">
        <v>3.15E-2</v>
      </c>
      <c r="BF281" s="585">
        <v>1.5299999999999999E-2</v>
      </c>
      <c r="BG281" s="584">
        <v>3.2800000000000003E-2</v>
      </c>
      <c r="BH281" s="604">
        <v>0</v>
      </c>
      <c r="BI281" s="605"/>
      <c r="BK281" s="547"/>
    </row>
    <row r="282" spans="1:63" s="2" customFormat="1" x14ac:dyDescent="0.2">
      <c r="A282" s="22" t="s">
        <v>543</v>
      </c>
      <c r="B282" s="37" t="s">
        <v>544</v>
      </c>
      <c r="C282" s="38" t="s">
        <v>543</v>
      </c>
      <c r="D282" s="24" t="s">
        <v>544</v>
      </c>
      <c r="E282" s="39" t="s">
        <v>545</v>
      </c>
      <c r="F282" s="40" t="s">
        <v>471</v>
      </c>
      <c r="G282" s="41">
        <v>32</v>
      </c>
      <c r="H282" s="525"/>
      <c r="I282" s="555">
        <v>4133843</v>
      </c>
      <c r="J282" s="555">
        <v>484215</v>
      </c>
      <c r="K282" s="555">
        <v>0</v>
      </c>
      <c r="L282" s="555">
        <v>0</v>
      </c>
      <c r="M282" s="595">
        <v>0</v>
      </c>
      <c r="N282" s="181">
        <v>4133843</v>
      </c>
      <c r="O282" s="556">
        <v>484215</v>
      </c>
      <c r="P282" s="556">
        <v>3649628</v>
      </c>
      <c r="Q282" s="596">
        <v>185</v>
      </c>
      <c r="R282" s="597">
        <v>0</v>
      </c>
      <c r="S282" s="556">
        <v>0</v>
      </c>
      <c r="T282" s="181">
        <v>0</v>
      </c>
      <c r="U282" s="598">
        <v>3649628</v>
      </c>
      <c r="V282" s="599">
        <v>19727.72</v>
      </c>
      <c r="W282" s="563">
        <v>534193</v>
      </c>
      <c r="X282" s="564">
        <v>2887.53</v>
      </c>
      <c r="Y282" s="565">
        <v>16840.190000000002</v>
      </c>
      <c r="Z282" s="564">
        <v>0</v>
      </c>
      <c r="AA282" s="566">
        <v>0</v>
      </c>
      <c r="AB282" s="567">
        <v>3649628</v>
      </c>
      <c r="AC282" s="538">
        <v>19727.72</v>
      </c>
      <c r="AD282" s="600">
        <v>2.0855999999999999</v>
      </c>
      <c r="AE282" s="569">
        <v>0</v>
      </c>
      <c r="AF282" s="568">
        <v>2.0855999999999999</v>
      </c>
      <c r="AG282" s="570">
        <v>2.0647000000000002</v>
      </c>
      <c r="AH282" s="571">
        <v>2.0647000000000002</v>
      </c>
      <c r="AI282" s="572">
        <v>0.45889999999999997</v>
      </c>
      <c r="AJ282" s="573">
        <v>0.94750000000000001</v>
      </c>
      <c r="AK282" s="573">
        <v>1.8591</v>
      </c>
      <c r="AL282" s="574">
        <v>0.94099999999999995</v>
      </c>
      <c r="AM282" s="601">
        <v>1.0068999999999999</v>
      </c>
      <c r="AN282" s="602">
        <v>1.9756999999999998</v>
      </c>
      <c r="AO282" s="603">
        <v>1.6312</v>
      </c>
      <c r="AP282" s="578">
        <v>0</v>
      </c>
      <c r="AQ282" s="578">
        <v>0</v>
      </c>
      <c r="AR282" s="579">
        <v>0</v>
      </c>
      <c r="AS282" s="305">
        <v>0</v>
      </c>
      <c r="AT282" s="557">
        <v>1</v>
      </c>
      <c r="AU282" s="557">
        <v>1</v>
      </c>
      <c r="AV282" s="580">
        <v>3649628</v>
      </c>
      <c r="AW282" s="581">
        <v>0</v>
      </c>
      <c r="AX282" s="580">
        <v>0</v>
      </c>
      <c r="AY282" s="580">
        <v>3649628</v>
      </c>
      <c r="AZ282" s="229" t="s">
        <v>1231</v>
      </c>
      <c r="BA282" s="573">
        <v>2.0647000000000002</v>
      </c>
      <c r="BB282" s="305">
        <v>0</v>
      </c>
      <c r="BC282" s="582">
        <v>0</v>
      </c>
      <c r="BD282" s="583">
        <v>2.0855999999999999</v>
      </c>
      <c r="BE282" s="584">
        <v>4.1700000000000001E-2</v>
      </c>
      <c r="BF282" s="585">
        <v>1.9099999999999999E-2</v>
      </c>
      <c r="BG282" s="584">
        <v>3.7499999999999999E-2</v>
      </c>
      <c r="BH282" s="604">
        <v>0</v>
      </c>
      <c r="BI282" s="605"/>
      <c r="BK282" s="547"/>
    </row>
    <row r="283" spans="1:63" s="2" customFormat="1" ht="12.75" customHeight="1" x14ac:dyDescent="0.2">
      <c r="A283" s="22" t="s">
        <v>546</v>
      </c>
      <c r="B283" s="37" t="s">
        <v>547</v>
      </c>
      <c r="C283" s="38" t="s">
        <v>546</v>
      </c>
      <c r="D283" s="24" t="s">
        <v>547</v>
      </c>
      <c r="E283" s="39" t="s">
        <v>548</v>
      </c>
      <c r="F283" s="40" t="s">
        <v>471</v>
      </c>
      <c r="G283" s="41">
        <v>32</v>
      </c>
      <c r="H283" s="525"/>
      <c r="I283" s="555">
        <v>3032670</v>
      </c>
      <c r="J283" s="555">
        <v>441105</v>
      </c>
      <c r="K283" s="555">
        <v>0</v>
      </c>
      <c r="L283" s="555">
        <v>0</v>
      </c>
      <c r="M283" s="595">
        <v>0</v>
      </c>
      <c r="N283" s="181">
        <v>3032670</v>
      </c>
      <c r="O283" s="556">
        <v>441105</v>
      </c>
      <c r="P283" s="556">
        <v>2591565</v>
      </c>
      <c r="Q283" s="596">
        <v>156.61000000000001</v>
      </c>
      <c r="R283" s="597">
        <v>0</v>
      </c>
      <c r="S283" s="556">
        <v>0</v>
      </c>
      <c r="T283" s="181">
        <v>0</v>
      </c>
      <c r="U283" s="598">
        <v>2591565</v>
      </c>
      <c r="V283" s="599">
        <v>16547.89</v>
      </c>
      <c r="W283" s="563">
        <v>322246</v>
      </c>
      <c r="X283" s="564">
        <v>2057.63</v>
      </c>
      <c r="Y283" s="565">
        <v>14490.259999999998</v>
      </c>
      <c r="Z283" s="564">
        <v>0</v>
      </c>
      <c r="AA283" s="566">
        <v>0</v>
      </c>
      <c r="AB283" s="567">
        <v>2591565</v>
      </c>
      <c r="AC283" s="538">
        <v>16547.89</v>
      </c>
      <c r="AD283" s="600">
        <v>1.74943</v>
      </c>
      <c r="AE283" s="569">
        <v>0</v>
      </c>
      <c r="AF283" s="568">
        <v>1.74943</v>
      </c>
      <c r="AG283" s="570">
        <v>1.7319</v>
      </c>
      <c r="AH283" s="571">
        <v>1.7319</v>
      </c>
      <c r="AI283" s="572">
        <v>0.56210000000000004</v>
      </c>
      <c r="AJ283" s="573">
        <v>0.97350000000000003</v>
      </c>
      <c r="AK283" s="573">
        <v>1.7113</v>
      </c>
      <c r="AL283" s="574">
        <v>0.97389999999999999</v>
      </c>
      <c r="AM283" s="601">
        <v>0.99960000000000004</v>
      </c>
      <c r="AN283" s="602">
        <v>1.7572000000000001</v>
      </c>
      <c r="AO283" s="603">
        <v>1.5761000000000001</v>
      </c>
      <c r="AP283" s="578">
        <v>0</v>
      </c>
      <c r="AQ283" s="578">
        <v>0</v>
      </c>
      <c r="AR283" s="579">
        <v>0</v>
      </c>
      <c r="AS283" s="305">
        <v>0</v>
      </c>
      <c r="AT283" s="557">
        <v>1</v>
      </c>
      <c r="AU283" s="557">
        <v>1</v>
      </c>
      <c r="AV283" s="580">
        <v>2591565</v>
      </c>
      <c r="AW283" s="581">
        <v>0</v>
      </c>
      <c r="AX283" s="580">
        <v>0</v>
      </c>
      <c r="AY283" s="580">
        <v>2591565</v>
      </c>
      <c r="AZ283" s="229" t="s">
        <v>1231</v>
      </c>
      <c r="BA283" s="573">
        <v>1.7319</v>
      </c>
      <c r="BB283" s="305">
        <v>0</v>
      </c>
      <c r="BC283" s="582">
        <v>0</v>
      </c>
      <c r="BD283" s="583">
        <v>1.74943</v>
      </c>
      <c r="BE283" s="584">
        <v>3.5000000000000003E-2</v>
      </c>
      <c r="BF283" s="585">
        <v>1.9699999999999999E-2</v>
      </c>
      <c r="BG283" s="584">
        <v>3.4599999999999999E-2</v>
      </c>
      <c r="BH283" s="604">
        <v>0</v>
      </c>
      <c r="BI283" s="605"/>
      <c r="BK283" s="547"/>
    </row>
    <row r="284" spans="1:63" x14ac:dyDescent="0.2">
      <c r="A284" s="22" t="s">
        <v>549</v>
      </c>
      <c r="B284" s="37" t="s">
        <v>550</v>
      </c>
      <c r="C284" s="38" t="s">
        <v>549</v>
      </c>
      <c r="D284" s="24" t="s">
        <v>550</v>
      </c>
      <c r="E284" s="39" t="s">
        <v>551</v>
      </c>
      <c r="F284" s="40" t="s">
        <v>471</v>
      </c>
      <c r="G284" s="41">
        <v>32</v>
      </c>
      <c r="H284" s="525"/>
      <c r="I284" s="555">
        <v>1298620</v>
      </c>
      <c r="J284" s="555">
        <v>279852</v>
      </c>
      <c r="K284" s="555">
        <v>0</v>
      </c>
      <c r="L284" s="555">
        <v>0</v>
      </c>
      <c r="M284" s="595">
        <v>0</v>
      </c>
      <c r="N284" s="181">
        <v>1298620</v>
      </c>
      <c r="O284" s="556">
        <v>279852</v>
      </c>
      <c r="P284" s="556">
        <v>1018768</v>
      </c>
      <c r="Q284" s="596">
        <v>70.459999999999994</v>
      </c>
      <c r="R284" s="597">
        <v>0</v>
      </c>
      <c r="S284" s="556">
        <v>0</v>
      </c>
      <c r="T284" s="181">
        <v>0</v>
      </c>
      <c r="U284" s="598">
        <v>1018768</v>
      </c>
      <c r="V284" s="599">
        <v>14458.81</v>
      </c>
      <c r="W284" s="563">
        <v>5600</v>
      </c>
      <c r="X284" s="564">
        <v>79.48</v>
      </c>
      <c r="Y284" s="565">
        <v>14379.33</v>
      </c>
      <c r="Z284" s="564">
        <v>0</v>
      </c>
      <c r="AA284" s="566">
        <v>0</v>
      </c>
      <c r="AB284" s="567">
        <v>1018768</v>
      </c>
      <c r="AC284" s="538">
        <v>14458.81</v>
      </c>
      <c r="AD284" s="600">
        <v>1.52858</v>
      </c>
      <c r="AE284" s="569">
        <v>0</v>
      </c>
      <c r="AF284" s="568">
        <v>1.52858</v>
      </c>
      <c r="AG284" s="570">
        <v>1.5133000000000001</v>
      </c>
      <c r="AH284" s="571">
        <v>1.5133000000000001</v>
      </c>
      <c r="AI284" s="572">
        <v>0.51270000000000004</v>
      </c>
      <c r="AJ284" s="573">
        <v>0.77590000000000003</v>
      </c>
      <c r="AK284" s="573">
        <v>1.5969</v>
      </c>
      <c r="AL284" s="574">
        <v>1.0336000000000001</v>
      </c>
      <c r="AM284" s="601">
        <v>0.75070000000000003</v>
      </c>
      <c r="AN284" s="602">
        <v>1.5449999999999999</v>
      </c>
      <c r="AO284" s="603">
        <v>1.4851000000000001</v>
      </c>
      <c r="AP284" s="578">
        <v>0</v>
      </c>
      <c r="AQ284" s="578">
        <v>0</v>
      </c>
      <c r="AR284" s="579">
        <v>0</v>
      </c>
      <c r="AS284" s="305">
        <v>0</v>
      </c>
      <c r="AT284" s="557">
        <v>1</v>
      </c>
      <c r="AU284" s="557">
        <v>1</v>
      </c>
      <c r="AV284" s="580">
        <v>1018768</v>
      </c>
      <c r="AW284" s="581">
        <v>0</v>
      </c>
      <c r="AX284" s="580">
        <v>0</v>
      </c>
      <c r="AY284" s="580">
        <v>1018768</v>
      </c>
      <c r="AZ284" s="229" t="s">
        <v>1231</v>
      </c>
      <c r="BA284" s="573">
        <v>1.5133000000000001</v>
      </c>
      <c r="BB284" s="305">
        <v>0</v>
      </c>
      <c r="BC284" s="582">
        <v>0</v>
      </c>
      <c r="BD284" s="583">
        <v>1.52858</v>
      </c>
      <c r="BE284" s="584">
        <v>3.0599999999999999E-2</v>
      </c>
      <c r="BF284" s="585">
        <v>1.5699999999999999E-2</v>
      </c>
      <c r="BG284" s="584">
        <v>3.2299999999999995E-2</v>
      </c>
      <c r="BH284" s="604">
        <v>0</v>
      </c>
      <c r="BI284" s="605"/>
      <c r="BK284" s="547"/>
    </row>
    <row r="285" spans="1:63" x14ac:dyDescent="0.2">
      <c r="A285" s="311" t="s">
        <v>537</v>
      </c>
      <c r="B285" s="606" t="s">
        <v>538</v>
      </c>
      <c r="C285" s="607" t="s">
        <v>552</v>
      </c>
      <c r="D285" s="608" t="s">
        <v>1113</v>
      </c>
      <c r="E285" s="185" t="s">
        <v>1114</v>
      </c>
      <c r="F285" s="609" t="s">
        <v>471</v>
      </c>
      <c r="G285" s="187">
        <v>32</v>
      </c>
      <c r="H285" s="610"/>
      <c r="I285" s="611">
        <v>0</v>
      </c>
      <c r="J285" s="611">
        <v>0</v>
      </c>
      <c r="K285" s="611">
        <v>0</v>
      </c>
      <c r="L285" s="611">
        <v>0</v>
      </c>
      <c r="M285" s="612">
        <v>0</v>
      </c>
      <c r="N285" s="186">
        <v>0</v>
      </c>
      <c r="O285" s="613">
        <v>0</v>
      </c>
      <c r="P285" s="613">
        <v>0</v>
      </c>
      <c r="Q285" s="614">
        <v>0</v>
      </c>
      <c r="R285" s="615">
        <v>0</v>
      </c>
      <c r="S285" s="613">
        <v>0</v>
      </c>
      <c r="T285" s="186">
        <v>0</v>
      </c>
      <c r="U285" s="616">
        <v>0</v>
      </c>
      <c r="V285" s="617">
        <v>0</v>
      </c>
      <c r="W285" s="563">
        <v>0</v>
      </c>
      <c r="X285" s="564">
        <v>0</v>
      </c>
      <c r="Y285" s="565">
        <v>0</v>
      </c>
      <c r="Z285" s="564">
        <v>0</v>
      </c>
      <c r="AA285" s="566">
        <v>0</v>
      </c>
      <c r="AB285" s="567">
        <v>0</v>
      </c>
      <c r="AC285" s="618">
        <v>0</v>
      </c>
      <c r="AD285" s="619">
        <v>0</v>
      </c>
      <c r="AE285" s="569">
        <v>0</v>
      </c>
      <c r="AF285" s="568">
        <v>0</v>
      </c>
      <c r="AG285" s="570">
        <v>0</v>
      </c>
      <c r="AH285" s="571">
        <v>0</v>
      </c>
      <c r="AI285" s="620">
        <v>0.55930000000000002</v>
      </c>
      <c r="AJ285" s="621">
        <v>0.94230000000000003</v>
      </c>
      <c r="AK285" s="621">
        <v>0</v>
      </c>
      <c r="AL285" s="574">
        <v>0</v>
      </c>
      <c r="AM285" s="601">
        <v>0.90410000000000001</v>
      </c>
      <c r="AN285" s="602">
        <v>0</v>
      </c>
      <c r="AO285" s="603">
        <v>0</v>
      </c>
      <c r="AP285" s="578">
        <v>0</v>
      </c>
      <c r="AQ285" s="578" t="s">
        <v>1377</v>
      </c>
      <c r="AR285" s="579">
        <v>0</v>
      </c>
      <c r="AS285" s="305">
        <v>0</v>
      </c>
      <c r="AT285" s="557">
        <v>0</v>
      </c>
      <c r="AU285" s="557">
        <v>0</v>
      </c>
      <c r="AV285" s="580">
        <v>0</v>
      </c>
      <c r="AW285" s="581">
        <v>0</v>
      </c>
      <c r="AX285" s="580">
        <v>0</v>
      </c>
      <c r="AY285" s="580">
        <v>0</v>
      </c>
      <c r="AZ285" s="229" t="s">
        <v>1231</v>
      </c>
      <c r="BA285" s="573">
        <v>0</v>
      </c>
      <c r="BB285" s="305">
        <v>0</v>
      </c>
      <c r="BC285" s="582">
        <v>0</v>
      </c>
      <c r="BD285" s="583">
        <v>0</v>
      </c>
      <c r="BE285" s="584">
        <v>0</v>
      </c>
      <c r="BF285" s="585">
        <v>1.9E-2</v>
      </c>
      <c r="BG285" s="584">
        <v>0</v>
      </c>
      <c r="BH285" s="604">
        <v>0</v>
      </c>
      <c r="BI285" s="605"/>
      <c r="BK285" s="547"/>
    </row>
    <row r="286" spans="1:63" x14ac:dyDescent="0.2">
      <c r="A286" s="311" t="s">
        <v>540</v>
      </c>
      <c r="B286" s="606" t="s">
        <v>541</v>
      </c>
      <c r="C286" s="607" t="s">
        <v>552</v>
      </c>
      <c r="D286" s="608" t="s">
        <v>1113</v>
      </c>
      <c r="E286" s="185" t="s">
        <v>1115</v>
      </c>
      <c r="F286" s="609" t="s">
        <v>471</v>
      </c>
      <c r="G286" s="187">
        <v>32</v>
      </c>
      <c r="H286" s="610"/>
      <c r="I286" s="611">
        <v>0</v>
      </c>
      <c r="J286" s="611">
        <v>0</v>
      </c>
      <c r="K286" s="611">
        <v>0</v>
      </c>
      <c r="L286" s="611">
        <v>0</v>
      </c>
      <c r="M286" s="612">
        <v>0</v>
      </c>
      <c r="N286" s="186">
        <v>0</v>
      </c>
      <c r="O286" s="613">
        <v>0</v>
      </c>
      <c r="P286" s="613">
        <v>0</v>
      </c>
      <c r="Q286" s="614">
        <v>0</v>
      </c>
      <c r="R286" s="615">
        <v>0</v>
      </c>
      <c r="S286" s="613">
        <v>0</v>
      </c>
      <c r="T286" s="186">
        <v>0</v>
      </c>
      <c r="U286" s="616">
        <v>0</v>
      </c>
      <c r="V286" s="617">
        <v>0</v>
      </c>
      <c r="W286" s="563">
        <v>0</v>
      </c>
      <c r="X286" s="564">
        <v>0</v>
      </c>
      <c r="Y286" s="565">
        <v>0</v>
      </c>
      <c r="Z286" s="564">
        <v>0</v>
      </c>
      <c r="AA286" s="566">
        <v>0</v>
      </c>
      <c r="AB286" s="567">
        <v>0</v>
      </c>
      <c r="AC286" s="618">
        <v>0</v>
      </c>
      <c r="AD286" s="619">
        <v>0</v>
      </c>
      <c r="AE286" s="569">
        <v>0</v>
      </c>
      <c r="AF286" s="568">
        <v>0</v>
      </c>
      <c r="AG286" s="570">
        <v>0</v>
      </c>
      <c r="AH286" s="571">
        <v>0</v>
      </c>
      <c r="AI286" s="620">
        <v>0.51429999999999998</v>
      </c>
      <c r="AJ286" s="621">
        <v>0.86650000000000005</v>
      </c>
      <c r="AK286" s="621">
        <v>0</v>
      </c>
      <c r="AL286" s="574">
        <v>0</v>
      </c>
      <c r="AM286" s="601">
        <v>0.9375</v>
      </c>
      <c r="AN286" s="602">
        <v>0</v>
      </c>
      <c r="AO286" s="603">
        <v>0</v>
      </c>
      <c r="AP286" s="578">
        <v>0</v>
      </c>
      <c r="AQ286" s="578" t="s">
        <v>1377</v>
      </c>
      <c r="AR286" s="579">
        <v>0</v>
      </c>
      <c r="AS286" s="305">
        <v>0</v>
      </c>
      <c r="AT286" s="557">
        <v>0</v>
      </c>
      <c r="AU286" s="557">
        <v>0</v>
      </c>
      <c r="AV286" s="580">
        <v>0</v>
      </c>
      <c r="AW286" s="581">
        <v>0</v>
      </c>
      <c r="AX286" s="580">
        <v>0</v>
      </c>
      <c r="AY286" s="580">
        <v>0</v>
      </c>
      <c r="AZ286" s="229" t="s">
        <v>1231</v>
      </c>
      <c r="BA286" s="573">
        <v>0</v>
      </c>
      <c r="BB286" s="305">
        <v>0</v>
      </c>
      <c r="BC286" s="582">
        <v>0</v>
      </c>
      <c r="BD286" s="583">
        <v>0</v>
      </c>
      <c r="BE286" s="584">
        <v>0</v>
      </c>
      <c r="BF286" s="585">
        <v>1.7500000000000002E-2</v>
      </c>
      <c r="BG286" s="584">
        <v>0</v>
      </c>
      <c r="BH286" s="604">
        <v>0</v>
      </c>
      <c r="BI286" s="605"/>
      <c r="BK286" s="547"/>
    </row>
    <row r="287" spans="1:63" x14ac:dyDescent="0.2">
      <c r="A287" s="311" t="s">
        <v>543</v>
      </c>
      <c r="B287" s="606" t="s">
        <v>544</v>
      </c>
      <c r="C287" s="607" t="s">
        <v>552</v>
      </c>
      <c r="D287" s="608" t="s">
        <v>1113</v>
      </c>
      <c r="E287" s="185" t="s">
        <v>1116</v>
      </c>
      <c r="F287" s="609" t="s">
        <v>471</v>
      </c>
      <c r="G287" s="187">
        <v>32</v>
      </c>
      <c r="H287" s="610"/>
      <c r="I287" s="611">
        <v>0</v>
      </c>
      <c r="J287" s="611">
        <v>0</v>
      </c>
      <c r="K287" s="611">
        <v>0</v>
      </c>
      <c r="L287" s="611">
        <v>0</v>
      </c>
      <c r="M287" s="612">
        <v>0</v>
      </c>
      <c r="N287" s="186">
        <v>0</v>
      </c>
      <c r="O287" s="613">
        <v>0</v>
      </c>
      <c r="P287" s="613">
        <v>0</v>
      </c>
      <c r="Q287" s="614">
        <v>0</v>
      </c>
      <c r="R287" s="615">
        <v>0</v>
      </c>
      <c r="S287" s="613">
        <v>0</v>
      </c>
      <c r="T287" s="186">
        <v>0</v>
      </c>
      <c r="U287" s="616">
        <v>0</v>
      </c>
      <c r="V287" s="617">
        <v>0</v>
      </c>
      <c r="W287" s="563">
        <v>0</v>
      </c>
      <c r="X287" s="564">
        <v>0</v>
      </c>
      <c r="Y287" s="565">
        <v>0</v>
      </c>
      <c r="Z287" s="564">
        <v>0</v>
      </c>
      <c r="AA287" s="566">
        <v>0</v>
      </c>
      <c r="AB287" s="567">
        <v>0</v>
      </c>
      <c r="AC287" s="618">
        <v>0</v>
      </c>
      <c r="AD287" s="619">
        <v>0</v>
      </c>
      <c r="AE287" s="569">
        <v>0</v>
      </c>
      <c r="AF287" s="568">
        <v>0</v>
      </c>
      <c r="AG287" s="570">
        <v>0</v>
      </c>
      <c r="AH287" s="571">
        <v>0</v>
      </c>
      <c r="AI287" s="620">
        <v>0.54110000000000003</v>
      </c>
      <c r="AJ287" s="621">
        <v>0.91159999999999997</v>
      </c>
      <c r="AK287" s="621">
        <v>0</v>
      </c>
      <c r="AL287" s="574">
        <v>0</v>
      </c>
      <c r="AM287" s="601">
        <v>0.96879999999999999</v>
      </c>
      <c r="AN287" s="602">
        <v>0</v>
      </c>
      <c r="AO287" s="603">
        <v>0</v>
      </c>
      <c r="AP287" s="578">
        <v>0</v>
      </c>
      <c r="AQ287" s="578" t="s">
        <v>1377</v>
      </c>
      <c r="AR287" s="579">
        <v>0</v>
      </c>
      <c r="AS287" s="305">
        <v>0</v>
      </c>
      <c r="AT287" s="557">
        <v>0</v>
      </c>
      <c r="AU287" s="557">
        <v>0</v>
      </c>
      <c r="AV287" s="580">
        <v>0</v>
      </c>
      <c r="AW287" s="581">
        <v>0</v>
      </c>
      <c r="AX287" s="580">
        <v>0</v>
      </c>
      <c r="AY287" s="580">
        <v>0</v>
      </c>
      <c r="AZ287" s="229" t="s">
        <v>1231</v>
      </c>
      <c r="BA287" s="573">
        <v>0</v>
      </c>
      <c r="BB287" s="305">
        <v>0</v>
      </c>
      <c r="BC287" s="582">
        <v>0</v>
      </c>
      <c r="BD287" s="583">
        <v>0</v>
      </c>
      <c r="BE287" s="584">
        <v>0</v>
      </c>
      <c r="BF287" s="585">
        <v>1.84E-2</v>
      </c>
      <c r="BG287" s="584">
        <v>0</v>
      </c>
      <c r="BH287" s="604">
        <v>0</v>
      </c>
      <c r="BI287" s="605"/>
      <c r="BK287" s="547"/>
    </row>
    <row r="288" spans="1:63" x14ac:dyDescent="0.2">
      <c r="A288" s="311" t="s">
        <v>546</v>
      </c>
      <c r="B288" s="606" t="s">
        <v>547</v>
      </c>
      <c r="C288" s="607" t="s">
        <v>552</v>
      </c>
      <c r="D288" s="608" t="s">
        <v>1113</v>
      </c>
      <c r="E288" s="185" t="s">
        <v>1117</v>
      </c>
      <c r="F288" s="609" t="s">
        <v>471</v>
      </c>
      <c r="G288" s="187">
        <v>32</v>
      </c>
      <c r="H288" s="610"/>
      <c r="I288" s="611">
        <v>0</v>
      </c>
      <c r="J288" s="611">
        <v>0</v>
      </c>
      <c r="K288" s="611">
        <v>0</v>
      </c>
      <c r="L288" s="611">
        <v>0</v>
      </c>
      <c r="M288" s="612">
        <v>0</v>
      </c>
      <c r="N288" s="186">
        <v>0</v>
      </c>
      <c r="O288" s="613">
        <v>0</v>
      </c>
      <c r="P288" s="613">
        <v>0</v>
      </c>
      <c r="Q288" s="614">
        <v>0</v>
      </c>
      <c r="R288" s="615">
        <v>0</v>
      </c>
      <c r="S288" s="613">
        <v>0</v>
      </c>
      <c r="T288" s="186">
        <v>0</v>
      </c>
      <c r="U288" s="616">
        <v>0</v>
      </c>
      <c r="V288" s="617">
        <v>0</v>
      </c>
      <c r="W288" s="563">
        <v>0</v>
      </c>
      <c r="X288" s="564">
        <v>0</v>
      </c>
      <c r="Y288" s="565">
        <v>0</v>
      </c>
      <c r="Z288" s="564">
        <v>0</v>
      </c>
      <c r="AA288" s="566">
        <v>0</v>
      </c>
      <c r="AB288" s="567">
        <v>0</v>
      </c>
      <c r="AC288" s="618">
        <v>0</v>
      </c>
      <c r="AD288" s="619">
        <v>0</v>
      </c>
      <c r="AE288" s="569">
        <v>0</v>
      </c>
      <c r="AF288" s="568">
        <v>0</v>
      </c>
      <c r="AG288" s="570">
        <v>0</v>
      </c>
      <c r="AH288" s="571">
        <v>0</v>
      </c>
      <c r="AI288" s="620">
        <v>0.43790000000000001</v>
      </c>
      <c r="AJ288" s="621">
        <v>0.73780000000000001</v>
      </c>
      <c r="AK288" s="621">
        <v>0</v>
      </c>
      <c r="AL288" s="574">
        <v>0</v>
      </c>
      <c r="AM288" s="601">
        <v>0.75760000000000005</v>
      </c>
      <c r="AN288" s="602">
        <v>0</v>
      </c>
      <c r="AO288" s="603">
        <v>0</v>
      </c>
      <c r="AP288" s="578">
        <v>0</v>
      </c>
      <c r="AQ288" s="578" t="s">
        <v>1377</v>
      </c>
      <c r="AR288" s="579">
        <v>0</v>
      </c>
      <c r="AS288" s="305">
        <v>0</v>
      </c>
      <c r="AT288" s="557">
        <v>0</v>
      </c>
      <c r="AU288" s="557">
        <v>0</v>
      </c>
      <c r="AV288" s="580">
        <v>0</v>
      </c>
      <c r="AW288" s="581">
        <v>0</v>
      </c>
      <c r="AX288" s="580">
        <v>0</v>
      </c>
      <c r="AY288" s="580">
        <v>0</v>
      </c>
      <c r="AZ288" s="229" t="s">
        <v>1231</v>
      </c>
      <c r="BA288" s="573">
        <v>0</v>
      </c>
      <c r="BB288" s="305">
        <v>0</v>
      </c>
      <c r="BC288" s="582">
        <v>0</v>
      </c>
      <c r="BD288" s="583">
        <v>0</v>
      </c>
      <c r="BE288" s="584">
        <v>0</v>
      </c>
      <c r="BF288" s="585">
        <v>1.49E-2</v>
      </c>
      <c r="BG288" s="584">
        <v>0</v>
      </c>
      <c r="BH288" s="604">
        <v>0</v>
      </c>
      <c r="BI288" s="605"/>
      <c r="BK288" s="547"/>
    </row>
    <row r="289" spans="1:63" x14ac:dyDescent="0.2">
      <c r="A289" s="311" t="s">
        <v>549</v>
      </c>
      <c r="B289" s="606" t="s">
        <v>550</v>
      </c>
      <c r="C289" s="607" t="s">
        <v>552</v>
      </c>
      <c r="D289" s="608" t="s">
        <v>1113</v>
      </c>
      <c r="E289" s="185" t="s">
        <v>1118</v>
      </c>
      <c r="F289" s="609" t="s">
        <v>471</v>
      </c>
      <c r="G289" s="187">
        <v>32</v>
      </c>
      <c r="H289" s="610"/>
      <c r="I289" s="611">
        <v>0</v>
      </c>
      <c r="J289" s="611">
        <v>0</v>
      </c>
      <c r="K289" s="611">
        <v>0</v>
      </c>
      <c r="L289" s="611">
        <v>0</v>
      </c>
      <c r="M289" s="612">
        <v>0</v>
      </c>
      <c r="N289" s="186">
        <v>0</v>
      </c>
      <c r="O289" s="613">
        <v>0</v>
      </c>
      <c r="P289" s="613">
        <v>0</v>
      </c>
      <c r="Q289" s="614">
        <v>0</v>
      </c>
      <c r="R289" s="615">
        <v>0</v>
      </c>
      <c r="S289" s="613">
        <v>0</v>
      </c>
      <c r="T289" s="186">
        <v>0</v>
      </c>
      <c r="U289" s="616">
        <v>0</v>
      </c>
      <c r="V289" s="617">
        <v>0</v>
      </c>
      <c r="W289" s="563">
        <v>0</v>
      </c>
      <c r="X289" s="564">
        <v>0</v>
      </c>
      <c r="Y289" s="565">
        <v>0</v>
      </c>
      <c r="Z289" s="564">
        <v>0</v>
      </c>
      <c r="AA289" s="566">
        <v>0</v>
      </c>
      <c r="AB289" s="567">
        <v>0</v>
      </c>
      <c r="AC289" s="618">
        <v>0</v>
      </c>
      <c r="AD289" s="619">
        <v>0</v>
      </c>
      <c r="AE289" s="569">
        <v>0</v>
      </c>
      <c r="AF289" s="568">
        <v>0</v>
      </c>
      <c r="AG289" s="570">
        <v>0</v>
      </c>
      <c r="AH289" s="571">
        <v>0</v>
      </c>
      <c r="AI289" s="620">
        <v>0.48730000000000001</v>
      </c>
      <c r="AJ289" s="621">
        <v>0.82099999999999995</v>
      </c>
      <c r="AK289" s="621">
        <v>0</v>
      </c>
      <c r="AL289" s="574">
        <v>0</v>
      </c>
      <c r="AM289" s="601">
        <v>0.79430000000000001</v>
      </c>
      <c r="AN289" s="602">
        <v>0</v>
      </c>
      <c r="AO289" s="603">
        <v>0</v>
      </c>
      <c r="AP289" s="578">
        <v>0</v>
      </c>
      <c r="AQ289" s="578" t="s">
        <v>1377</v>
      </c>
      <c r="AR289" s="579">
        <v>0</v>
      </c>
      <c r="AS289" s="305">
        <v>0</v>
      </c>
      <c r="AT289" s="557">
        <v>0</v>
      </c>
      <c r="AU289" s="557">
        <v>0</v>
      </c>
      <c r="AV289" s="580">
        <v>0</v>
      </c>
      <c r="AW289" s="581">
        <v>0</v>
      </c>
      <c r="AX289" s="580">
        <v>0</v>
      </c>
      <c r="AY289" s="580">
        <v>0</v>
      </c>
      <c r="AZ289" s="229" t="s">
        <v>1231</v>
      </c>
      <c r="BA289" s="573">
        <v>0</v>
      </c>
      <c r="BB289" s="305">
        <v>0</v>
      </c>
      <c r="BC289" s="582">
        <v>0</v>
      </c>
      <c r="BD289" s="583">
        <v>0</v>
      </c>
      <c r="BE289" s="584">
        <v>0</v>
      </c>
      <c r="BF289" s="585">
        <v>1.66E-2</v>
      </c>
      <c r="BG289" s="584">
        <v>0</v>
      </c>
      <c r="BH289" s="604">
        <v>0</v>
      </c>
      <c r="BI289" s="605"/>
      <c r="BK289" s="547"/>
    </row>
    <row r="290" spans="1:63" x14ac:dyDescent="0.2">
      <c r="A290" s="42" t="s">
        <v>552</v>
      </c>
      <c r="B290" s="43" t="s">
        <v>553</v>
      </c>
      <c r="C290" s="44" t="s">
        <v>552</v>
      </c>
      <c r="D290" s="45" t="s">
        <v>553</v>
      </c>
      <c r="E290" s="46" t="s">
        <v>554</v>
      </c>
      <c r="F290" s="47" t="s">
        <v>471</v>
      </c>
      <c r="G290" s="48">
        <v>32</v>
      </c>
      <c r="H290" s="610"/>
      <c r="I290" s="622">
        <v>14915715</v>
      </c>
      <c r="J290" s="622">
        <v>2725754</v>
      </c>
      <c r="K290" s="622">
        <v>0</v>
      </c>
      <c r="L290" s="622">
        <v>0</v>
      </c>
      <c r="M290" s="190">
        <v>0</v>
      </c>
      <c r="N290" s="623">
        <v>14915715</v>
      </c>
      <c r="O290" s="624">
        <v>2725754</v>
      </c>
      <c r="P290" s="624">
        <v>12189961</v>
      </c>
      <c r="Q290" s="625">
        <v>757.28</v>
      </c>
      <c r="R290" s="626">
        <v>24.690000000000005</v>
      </c>
      <c r="S290" s="624">
        <v>203174</v>
      </c>
      <c r="T290" s="623">
        <v>0</v>
      </c>
      <c r="U290" s="627">
        <v>12189961</v>
      </c>
      <c r="V290" s="628">
        <v>16097.03</v>
      </c>
      <c r="W290" s="563">
        <v>737634</v>
      </c>
      <c r="X290" s="564">
        <v>974.06</v>
      </c>
      <c r="Y290" s="565">
        <v>15122.970000000001</v>
      </c>
      <c r="Z290" s="564">
        <v>0</v>
      </c>
      <c r="AA290" s="566">
        <v>0</v>
      </c>
      <c r="AB290" s="567">
        <v>12189961</v>
      </c>
      <c r="AC290" s="674">
        <v>16097.03</v>
      </c>
      <c r="AD290" s="629">
        <v>1.70177</v>
      </c>
      <c r="AE290" s="569">
        <v>0</v>
      </c>
      <c r="AF290" s="675">
        <v>1.70177</v>
      </c>
      <c r="AG290" s="676">
        <v>1.6848000000000001</v>
      </c>
      <c r="AH290" s="676">
        <v>1.6848000000000001</v>
      </c>
      <c r="AI290" s="630">
        <v>0</v>
      </c>
      <c r="AJ290" s="631">
        <v>0</v>
      </c>
      <c r="AK290" s="631">
        <v>0</v>
      </c>
      <c r="AL290" s="574">
        <v>0</v>
      </c>
      <c r="AM290" s="601">
        <v>0</v>
      </c>
      <c r="AN290" s="602">
        <v>0</v>
      </c>
      <c r="AO290" s="603">
        <v>0</v>
      </c>
      <c r="AP290" s="578">
        <v>0</v>
      </c>
      <c r="AQ290" s="578" t="s">
        <v>1377</v>
      </c>
      <c r="AR290" s="579">
        <v>0</v>
      </c>
      <c r="AS290" s="305">
        <v>0</v>
      </c>
      <c r="AT290" s="557">
        <v>0</v>
      </c>
      <c r="AU290" s="557">
        <v>0</v>
      </c>
      <c r="AV290" s="580">
        <v>12189961</v>
      </c>
      <c r="AW290" s="581">
        <v>24.690000000000005</v>
      </c>
      <c r="AX290" s="580">
        <v>203174</v>
      </c>
      <c r="AY290" s="580">
        <v>11986787</v>
      </c>
      <c r="AZ290" s="229" t="s">
        <v>1231</v>
      </c>
      <c r="BA290" s="573">
        <v>1.6848000000000001</v>
      </c>
      <c r="BB290" s="305">
        <v>0</v>
      </c>
      <c r="BC290" s="582">
        <v>0</v>
      </c>
      <c r="BD290" s="583">
        <v>1.70177</v>
      </c>
      <c r="BE290" s="584">
        <v>3.4000000000000002E-2</v>
      </c>
      <c r="BF290" s="585">
        <v>0</v>
      </c>
      <c r="BG290" s="584">
        <v>0</v>
      </c>
      <c r="BH290" s="604">
        <v>0</v>
      </c>
      <c r="BI290" s="605"/>
      <c r="BK290" s="547"/>
    </row>
    <row r="291" spans="1:63" x14ac:dyDescent="0.2">
      <c r="A291" s="22" t="s">
        <v>555</v>
      </c>
      <c r="B291" s="37" t="s">
        <v>556</v>
      </c>
      <c r="C291" s="38" t="s">
        <v>555</v>
      </c>
      <c r="D291" s="24" t="s">
        <v>556</v>
      </c>
      <c r="E291" s="39" t="s">
        <v>557</v>
      </c>
      <c r="F291" s="40" t="s">
        <v>74</v>
      </c>
      <c r="G291" s="41">
        <v>33</v>
      </c>
      <c r="H291" s="525"/>
      <c r="I291" s="555">
        <v>3251042</v>
      </c>
      <c r="J291" s="555">
        <v>444452</v>
      </c>
      <c r="K291" s="555">
        <v>0</v>
      </c>
      <c r="L291" s="555">
        <v>0</v>
      </c>
      <c r="M291" s="595">
        <v>0</v>
      </c>
      <c r="N291" s="181">
        <v>3251042</v>
      </c>
      <c r="O291" s="556">
        <v>444452</v>
      </c>
      <c r="P291" s="556">
        <v>2806590</v>
      </c>
      <c r="Q291" s="596">
        <v>166.2</v>
      </c>
      <c r="R291" s="597">
        <v>0</v>
      </c>
      <c r="S291" s="556">
        <v>0</v>
      </c>
      <c r="T291" s="181">
        <v>0</v>
      </c>
      <c r="U291" s="598">
        <v>2806590</v>
      </c>
      <c r="V291" s="599">
        <v>16886.82</v>
      </c>
      <c r="W291" s="563">
        <v>0</v>
      </c>
      <c r="X291" s="564">
        <v>0</v>
      </c>
      <c r="Y291" s="565">
        <v>16886.82</v>
      </c>
      <c r="Z291" s="564">
        <v>0</v>
      </c>
      <c r="AA291" s="566">
        <v>0</v>
      </c>
      <c r="AB291" s="567">
        <v>2806590</v>
      </c>
      <c r="AC291" s="538">
        <v>16886.82</v>
      </c>
      <c r="AD291" s="600">
        <v>1.7852600000000001</v>
      </c>
      <c r="AE291" s="569">
        <v>0</v>
      </c>
      <c r="AF291" s="568">
        <v>1.7852600000000001</v>
      </c>
      <c r="AG291" s="570">
        <v>1.7674000000000001</v>
      </c>
      <c r="AH291" s="571">
        <v>1.7674000000000001</v>
      </c>
      <c r="AI291" s="572">
        <v>0.44879999999999998</v>
      </c>
      <c r="AJ291" s="573">
        <v>0.79320000000000002</v>
      </c>
      <c r="AK291" s="573">
        <v>1.6073</v>
      </c>
      <c r="AL291" s="574">
        <v>1.1067</v>
      </c>
      <c r="AM291" s="601">
        <v>0.7167</v>
      </c>
      <c r="AN291" s="602">
        <v>1.4523000000000001</v>
      </c>
      <c r="AO291" s="603">
        <v>1.387</v>
      </c>
      <c r="AP291" s="578">
        <v>0</v>
      </c>
      <c r="AQ291" s="578">
        <v>0</v>
      </c>
      <c r="AR291" s="579">
        <v>0</v>
      </c>
      <c r="AS291" s="305">
        <v>0</v>
      </c>
      <c r="AT291" s="557">
        <v>1</v>
      </c>
      <c r="AU291" s="557">
        <v>1</v>
      </c>
      <c r="AV291" s="580">
        <v>2806590</v>
      </c>
      <c r="AW291" s="581">
        <v>0</v>
      </c>
      <c r="AX291" s="580">
        <v>0</v>
      </c>
      <c r="AY291" s="580">
        <v>2806590</v>
      </c>
      <c r="AZ291" s="229" t="s">
        <v>1231</v>
      </c>
      <c r="BA291" s="573">
        <v>1.7674000000000001</v>
      </c>
      <c r="BB291" s="305">
        <v>0</v>
      </c>
      <c r="BC291" s="582">
        <v>0</v>
      </c>
      <c r="BD291" s="583">
        <v>1.7852600000000001</v>
      </c>
      <c r="BE291" s="584">
        <v>3.5700000000000003E-2</v>
      </c>
      <c r="BF291" s="585">
        <v>1.6E-2</v>
      </c>
      <c r="BG291" s="584">
        <v>3.2399999999999998E-2</v>
      </c>
      <c r="BH291" s="604">
        <v>0</v>
      </c>
      <c r="BI291" s="605"/>
      <c r="BK291" s="547"/>
    </row>
    <row r="292" spans="1:63" x14ac:dyDescent="0.2">
      <c r="A292" s="22" t="s">
        <v>558</v>
      </c>
      <c r="B292" s="37" t="s">
        <v>559</v>
      </c>
      <c r="C292" s="38" t="s">
        <v>558</v>
      </c>
      <c r="D292" s="24" t="s">
        <v>559</v>
      </c>
      <c r="E292" s="39" t="s">
        <v>560</v>
      </c>
      <c r="F292" s="40" t="s">
        <v>74</v>
      </c>
      <c r="G292" s="41">
        <v>33</v>
      </c>
      <c r="H292" s="525"/>
      <c r="I292" s="555">
        <v>1188570</v>
      </c>
      <c r="J292" s="555">
        <v>266288</v>
      </c>
      <c r="K292" s="555">
        <v>0</v>
      </c>
      <c r="L292" s="555">
        <v>0</v>
      </c>
      <c r="M292" s="595">
        <v>0</v>
      </c>
      <c r="N292" s="181">
        <v>1188570</v>
      </c>
      <c r="O292" s="556">
        <v>266288</v>
      </c>
      <c r="P292" s="556">
        <v>922282</v>
      </c>
      <c r="Q292" s="596">
        <v>75.7</v>
      </c>
      <c r="R292" s="597">
        <v>0</v>
      </c>
      <c r="S292" s="556">
        <v>0</v>
      </c>
      <c r="T292" s="181">
        <v>0</v>
      </c>
      <c r="U292" s="598">
        <v>922282</v>
      </c>
      <c r="V292" s="599">
        <v>12183.38</v>
      </c>
      <c r="W292" s="563">
        <v>25577</v>
      </c>
      <c r="X292" s="564">
        <v>337.87</v>
      </c>
      <c r="Y292" s="565">
        <v>11845.509999999998</v>
      </c>
      <c r="Z292" s="564">
        <v>0</v>
      </c>
      <c r="AA292" s="566">
        <v>0</v>
      </c>
      <c r="AB292" s="567">
        <v>922282</v>
      </c>
      <c r="AC292" s="538">
        <v>12183.38</v>
      </c>
      <c r="AD292" s="600">
        <v>1.2880199999999999</v>
      </c>
      <c r="AE292" s="569">
        <v>0</v>
      </c>
      <c r="AF292" s="568">
        <v>1.2880199999999999</v>
      </c>
      <c r="AG292" s="570">
        <v>1.2750999999999999</v>
      </c>
      <c r="AH292" s="571">
        <v>1.2750999999999999</v>
      </c>
      <c r="AI292" s="572">
        <v>0.57240000000000002</v>
      </c>
      <c r="AJ292" s="573">
        <v>0.72989999999999999</v>
      </c>
      <c r="AK292" s="573">
        <v>1.3613999999999999</v>
      </c>
      <c r="AL292" s="574">
        <v>1.0353000000000001</v>
      </c>
      <c r="AM292" s="601">
        <v>0.70499999999999996</v>
      </c>
      <c r="AN292" s="602">
        <v>1.3149999999999999</v>
      </c>
      <c r="AO292" s="603">
        <v>1.4826999999999999</v>
      </c>
      <c r="AP292" s="578">
        <v>0</v>
      </c>
      <c r="AQ292" s="578">
        <v>0</v>
      </c>
      <c r="AR292" s="579">
        <v>0</v>
      </c>
      <c r="AS292" s="305">
        <v>0</v>
      </c>
      <c r="AT292" s="557">
        <v>1</v>
      </c>
      <c r="AU292" s="557">
        <v>1</v>
      </c>
      <c r="AV292" s="580">
        <v>922282</v>
      </c>
      <c r="AW292" s="581">
        <v>0</v>
      </c>
      <c r="AX292" s="580">
        <v>0</v>
      </c>
      <c r="AY292" s="580">
        <v>922282</v>
      </c>
      <c r="AZ292" s="229" t="s">
        <v>1231</v>
      </c>
      <c r="BA292" s="573">
        <v>1.2750999999999999</v>
      </c>
      <c r="BB292" s="305">
        <v>0</v>
      </c>
      <c r="BC292" s="582">
        <v>0</v>
      </c>
      <c r="BD292" s="583">
        <v>1.2880199999999999</v>
      </c>
      <c r="BE292" s="584">
        <v>2.58E-2</v>
      </c>
      <c r="BF292" s="585">
        <v>1.4800000000000001E-2</v>
      </c>
      <c r="BG292" s="584">
        <v>2.75E-2</v>
      </c>
      <c r="BH292" s="604">
        <v>0</v>
      </c>
      <c r="BI292" s="605"/>
      <c r="BK292" s="547"/>
    </row>
    <row r="293" spans="1:63" x14ac:dyDescent="0.2">
      <c r="A293" s="22" t="s">
        <v>561</v>
      </c>
      <c r="B293" s="37" t="s">
        <v>562</v>
      </c>
      <c r="C293" s="38" t="s">
        <v>561</v>
      </c>
      <c r="D293" s="24" t="s">
        <v>562</v>
      </c>
      <c r="E293" s="39" t="s">
        <v>563</v>
      </c>
      <c r="F293" s="40" t="s">
        <v>74</v>
      </c>
      <c r="G293" s="41">
        <v>33</v>
      </c>
      <c r="H293" s="525"/>
      <c r="I293" s="555">
        <v>1594396</v>
      </c>
      <c r="J293" s="555">
        <v>421597</v>
      </c>
      <c r="K293" s="555">
        <v>0</v>
      </c>
      <c r="L293" s="555">
        <v>0</v>
      </c>
      <c r="M293" s="595">
        <v>0</v>
      </c>
      <c r="N293" s="181">
        <v>1594396</v>
      </c>
      <c r="O293" s="556">
        <v>421597</v>
      </c>
      <c r="P293" s="556">
        <v>1172799</v>
      </c>
      <c r="Q293" s="596">
        <v>77.91</v>
      </c>
      <c r="R293" s="597">
        <v>1.17</v>
      </c>
      <c r="S293" s="556">
        <v>9628</v>
      </c>
      <c r="T293" s="181">
        <v>0</v>
      </c>
      <c r="U293" s="598">
        <v>1172799</v>
      </c>
      <c r="V293" s="599">
        <v>15053.25</v>
      </c>
      <c r="W293" s="563">
        <v>0</v>
      </c>
      <c r="X293" s="564">
        <v>0</v>
      </c>
      <c r="Y293" s="565">
        <v>15053.25</v>
      </c>
      <c r="Z293" s="564">
        <v>0</v>
      </c>
      <c r="AA293" s="566">
        <v>0</v>
      </c>
      <c r="AB293" s="567">
        <v>1172799</v>
      </c>
      <c r="AC293" s="538">
        <v>15053.25</v>
      </c>
      <c r="AD293" s="600">
        <v>1.5914200000000001</v>
      </c>
      <c r="AE293" s="569">
        <v>0</v>
      </c>
      <c r="AF293" s="568">
        <v>1.5914200000000001</v>
      </c>
      <c r="AG293" s="570">
        <v>1.5754999999999999</v>
      </c>
      <c r="AH293" s="571">
        <v>1.5754999999999999</v>
      </c>
      <c r="AI293" s="572">
        <v>1</v>
      </c>
      <c r="AJ293" s="573">
        <v>1.5754999999999999</v>
      </c>
      <c r="AK293" s="573">
        <v>1.5754999999999999</v>
      </c>
      <c r="AL293" s="574">
        <v>1.1791</v>
      </c>
      <c r="AM293" s="601">
        <v>1.3362000000000001</v>
      </c>
      <c r="AN293" s="602">
        <v>1.3362000000000001</v>
      </c>
      <c r="AO293" s="603">
        <v>1.3018000000000001</v>
      </c>
      <c r="AP293" s="578">
        <v>0</v>
      </c>
      <c r="AQ293" s="578">
        <v>0</v>
      </c>
      <c r="AR293" s="579">
        <v>0</v>
      </c>
      <c r="AS293" s="305">
        <v>0</v>
      </c>
      <c r="AT293" s="557">
        <v>1</v>
      </c>
      <c r="AU293" s="557">
        <v>1</v>
      </c>
      <c r="AV293" s="580">
        <v>1172799</v>
      </c>
      <c r="AW293" s="581">
        <v>1.17</v>
      </c>
      <c r="AX293" s="580">
        <v>9628</v>
      </c>
      <c r="AY293" s="580">
        <v>1163171</v>
      </c>
      <c r="AZ293" s="229" t="s">
        <v>1231</v>
      </c>
      <c r="BA293" s="573">
        <v>1.5754999999999999</v>
      </c>
      <c r="BB293" s="305">
        <v>0</v>
      </c>
      <c r="BC293" s="582">
        <v>0</v>
      </c>
      <c r="BD293" s="583">
        <v>1.5914200000000001</v>
      </c>
      <c r="BE293" s="584">
        <v>3.1800000000000002E-2</v>
      </c>
      <c r="BF293" s="585">
        <v>3.1800000000000002E-2</v>
      </c>
      <c r="BG293" s="584">
        <v>3.1800000000000002E-2</v>
      </c>
      <c r="BH293" s="604">
        <v>0</v>
      </c>
      <c r="BI293" s="605"/>
      <c r="BK293" s="547"/>
    </row>
    <row r="294" spans="1:63" x14ac:dyDescent="0.2">
      <c r="A294" s="22" t="s">
        <v>564</v>
      </c>
      <c r="B294" s="37" t="s">
        <v>565</v>
      </c>
      <c r="C294" s="38" t="s">
        <v>564</v>
      </c>
      <c r="D294" s="24" t="s">
        <v>565</v>
      </c>
      <c r="E294" s="39" t="s">
        <v>566</v>
      </c>
      <c r="F294" s="40" t="s">
        <v>74</v>
      </c>
      <c r="G294" s="41">
        <v>33</v>
      </c>
      <c r="H294" s="525"/>
      <c r="I294" s="555">
        <v>2311735</v>
      </c>
      <c r="J294" s="555">
        <v>276070</v>
      </c>
      <c r="K294" s="555">
        <v>0</v>
      </c>
      <c r="L294" s="555">
        <v>0</v>
      </c>
      <c r="M294" s="595">
        <v>0</v>
      </c>
      <c r="N294" s="181">
        <v>2311735</v>
      </c>
      <c r="O294" s="556">
        <v>276070</v>
      </c>
      <c r="P294" s="556">
        <v>2035665</v>
      </c>
      <c r="Q294" s="596">
        <v>126.14</v>
      </c>
      <c r="R294" s="597">
        <v>0</v>
      </c>
      <c r="S294" s="556">
        <v>0</v>
      </c>
      <c r="T294" s="181">
        <v>0</v>
      </c>
      <c r="U294" s="598">
        <v>2035665</v>
      </c>
      <c r="V294" s="599">
        <v>16138.14</v>
      </c>
      <c r="W294" s="563">
        <v>71304</v>
      </c>
      <c r="X294" s="564">
        <v>565.28</v>
      </c>
      <c r="Y294" s="565">
        <v>15572.859999999999</v>
      </c>
      <c r="Z294" s="564">
        <v>0</v>
      </c>
      <c r="AA294" s="566">
        <v>0</v>
      </c>
      <c r="AB294" s="567">
        <v>2035665</v>
      </c>
      <c r="AC294" s="538">
        <v>16138.14</v>
      </c>
      <c r="AD294" s="600">
        <v>1.70611</v>
      </c>
      <c r="AE294" s="569">
        <v>0</v>
      </c>
      <c r="AF294" s="568">
        <v>1.70611</v>
      </c>
      <c r="AG294" s="570">
        <v>1.6890000000000001</v>
      </c>
      <c r="AH294" s="571">
        <v>1.6890000000000001</v>
      </c>
      <c r="AI294" s="572">
        <v>0.46010000000000001</v>
      </c>
      <c r="AJ294" s="573">
        <v>0.77710000000000001</v>
      </c>
      <c r="AK294" s="573">
        <v>1.5745</v>
      </c>
      <c r="AL294" s="574">
        <v>1.1018000000000001</v>
      </c>
      <c r="AM294" s="601">
        <v>0.70530000000000004</v>
      </c>
      <c r="AN294" s="602">
        <v>1.429</v>
      </c>
      <c r="AO294" s="603">
        <v>1.3932</v>
      </c>
      <c r="AP294" s="578">
        <v>0</v>
      </c>
      <c r="AQ294" s="578">
        <v>0</v>
      </c>
      <c r="AR294" s="579">
        <v>0</v>
      </c>
      <c r="AS294" s="305">
        <v>0</v>
      </c>
      <c r="AT294" s="557">
        <v>1</v>
      </c>
      <c r="AU294" s="557">
        <v>1</v>
      </c>
      <c r="AV294" s="580">
        <v>2035665</v>
      </c>
      <c r="AW294" s="581">
        <v>0</v>
      </c>
      <c r="AX294" s="580">
        <v>0</v>
      </c>
      <c r="AY294" s="580">
        <v>2035665</v>
      </c>
      <c r="AZ294" s="229" t="s">
        <v>1231</v>
      </c>
      <c r="BA294" s="573">
        <v>1.6890000000000001</v>
      </c>
      <c r="BB294" s="305">
        <v>0</v>
      </c>
      <c r="BC294" s="582">
        <v>0</v>
      </c>
      <c r="BD294" s="583">
        <v>1.70611</v>
      </c>
      <c r="BE294" s="584">
        <v>3.4099999999999998E-2</v>
      </c>
      <c r="BF294" s="585">
        <v>1.5699999999999999E-2</v>
      </c>
      <c r="BG294" s="584">
        <v>3.1799999999999995E-2</v>
      </c>
      <c r="BH294" s="604">
        <v>0</v>
      </c>
      <c r="BI294" s="605"/>
      <c r="BK294" s="547"/>
    </row>
    <row r="295" spans="1:63" x14ac:dyDescent="0.2">
      <c r="A295" s="311" t="s">
        <v>555</v>
      </c>
      <c r="B295" s="606" t="s">
        <v>556</v>
      </c>
      <c r="C295" s="607" t="s">
        <v>567</v>
      </c>
      <c r="D295" s="608" t="s">
        <v>1119</v>
      </c>
      <c r="E295" s="185" t="s">
        <v>1120</v>
      </c>
      <c r="F295" s="609" t="s">
        <v>74</v>
      </c>
      <c r="G295" s="187">
        <v>33</v>
      </c>
      <c r="H295" s="610"/>
      <c r="I295" s="611">
        <v>0</v>
      </c>
      <c r="J295" s="611">
        <v>0</v>
      </c>
      <c r="K295" s="611">
        <v>0</v>
      </c>
      <c r="L295" s="611">
        <v>0</v>
      </c>
      <c r="M295" s="612">
        <v>0</v>
      </c>
      <c r="N295" s="186">
        <v>0</v>
      </c>
      <c r="O295" s="613">
        <v>0</v>
      </c>
      <c r="P295" s="613">
        <v>0</v>
      </c>
      <c r="Q295" s="614">
        <v>0</v>
      </c>
      <c r="R295" s="615">
        <v>0</v>
      </c>
      <c r="S295" s="613">
        <v>0</v>
      </c>
      <c r="T295" s="186">
        <v>0</v>
      </c>
      <c r="U295" s="616">
        <v>0</v>
      </c>
      <c r="V295" s="617">
        <v>0</v>
      </c>
      <c r="W295" s="563">
        <v>0</v>
      </c>
      <c r="X295" s="564">
        <v>0</v>
      </c>
      <c r="Y295" s="565">
        <v>0</v>
      </c>
      <c r="Z295" s="564">
        <v>0</v>
      </c>
      <c r="AA295" s="566">
        <v>0</v>
      </c>
      <c r="AB295" s="567">
        <v>0</v>
      </c>
      <c r="AC295" s="618">
        <v>0</v>
      </c>
      <c r="AD295" s="619">
        <v>0</v>
      </c>
      <c r="AE295" s="569">
        <v>0</v>
      </c>
      <c r="AF295" s="568">
        <v>0</v>
      </c>
      <c r="AG295" s="570">
        <v>0</v>
      </c>
      <c r="AH295" s="571">
        <v>0</v>
      </c>
      <c r="AI295" s="620">
        <v>0.55120000000000002</v>
      </c>
      <c r="AJ295" s="621">
        <v>0.81410000000000005</v>
      </c>
      <c r="AK295" s="621">
        <v>0</v>
      </c>
      <c r="AL295" s="574">
        <v>0</v>
      </c>
      <c r="AM295" s="601">
        <v>0.73560000000000003</v>
      </c>
      <c r="AN295" s="602">
        <v>0</v>
      </c>
      <c r="AO295" s="603">
        <v>0</v>
      </c>
      <c r="AP295" s="578">
        <v>0</v>
      </c>
      <c r="AQ295" s="578" t="s">
        <v>1377</v>
      </c>
      <c r="AR295" s="579">
        <v>0</v>
      </c>
      <c r="AS295" s="305">
        <v>0</v>
      </c>
      <c r="AT295" s="557">
        <v>0</v>
      </c>
      <c r="AU295" s="557">
        <v>0</v>
      </c>
      <c r="AV295" s="580">
        <v>0</v>
      </c>
      <c r="AW295" s="581">
        <v>0</v>
      </c>
      <c r="AX295" s="580">
        <v>0</v>
      </c>
      <c r="AY295" s="580">
        <v>0</v>
      </c>
      <c r="AZ295" s="229" t="s">
        <v>1231</v>
      </c>
      <c r="BA295" s="573">
        <v>0</v>
      </c>
      <c r="BB295" s="305">
        <v>0</v>
      </c>
      <c r="BC295" s="582">
        <v>0</v>
      </c>
      <c r="BD295" s="583">
        <v>0</v>
      </c>
      <c r="BE295" s="584">
        <v>0</v>
      </c>
      <c r="BF295" s="585">
        <v>1.6400000000000001E-2</v>
      </c>
      <c r="BG295" s="584">
        <v>0</v>
      </c>
      <c r="BH295" s="604">
        <v>0</v>
      </c>
      <c r="BI295" s="605"/>
      <c r="BK295" s="547"/>
    </row>
    <row r="296" spans="1:63" x14ac:dyDescent="0.2">
      <c r="A296" s="311" t="s">
        <v>558</v>
      </c>
      <c r="B296" s="606" t="s">
        <v>559</v>
      </c>
      <c r="C296" s="607" t="s">
        <v>567</v>
      </c>
      <c r="D296" s="608" t="s">
        <v>1119</v>
      </c>
      <c r="E296" s="185" t="s">
        <v>1121</v>
      </c>
      <c r="F296" s="609" t="s">
        <v>74</v>
      </c>
      <c r="G296" s="187">
        <v>33</v>
      </c>
      <c r="H296" s="610"/>
      <c r="I296" s="611">
        <v>0</v>
      </c>
      <c r="J296" s="611">
        <v>0</v>
      </c>
      <c r="K296" s="611">
        <v>0</v>
      </c>
      <c r="L296" s="611">
        <v>0</v>
      </c>
      <c r="M296" s="612">
        <v>0</v>
      </c>
      <c r="N296" s="186">
        <v>0</v>
      </c>
      <c r="O296" s="613">
        <v>0</v>
      </c>
      <c r="P296" s="613">
        <v>0</v>
      </c>
      <c r="Q296" s="614">
        <v>0</v>
      </c>
      <c r="R296" s="615">
        <v>0</v>
      </c>
      <c r="S296" s="613">
        <v>0</v>
      </c>
      <c r="T296" s="186">
        <v>0</v>
      </c>
      <c r="U296" s="616">
        <v>0</v>
      </c>
      <c r="V296" s="617">
        <v>0</v>
      </c>
      <c r="W296" s="563">
        <v>0</v>
      </c>
      <c r="X296" s="564">
        <v>0</v>
      </c>
      <c r="Y296" s="565">
        <v>0</v>
      </c>
      <c r="Z296" s="564">
        <v>0</v>
      </c>
      <c r="AA296" s="566">
        <v>0</v>
      </c>
      <c r="AB296" s="567">
        <v>0</v>
      </c>
      <c r="AC296" s="618">
        <v>0</v>
      </c>
      <c r="AD296" s="619">
        <v>0</v>
      </c>
      <c r="AE296" s="569">
        <v>0</v>
      </c>
      <c r="AF296" s="568">
        <v>0</v>
      </c>
      <c r="AG296" s="570">
        <v>0</v>
      </c>
      <c r="AH296" s="571">
        <v>0</v>
      </c>
      <c r="AI296" s="620">
        <v>0.42759999999999998</v>
      </c>
      <c r="AJ296" s="621">
        <v>0.63149999999999995</v>
      </c>
      <c r="AK296" s="621">
        <v>0</v>
      </c>
      <c r="AL296" s="574">
        <v>0</v>
      </c>
      <c r="AM296" s="601">
        <v>0.61</v>
      </c>
      <c r="AN296" s="602">
        <v>0</v>
      </c>
      <c r="AO296" s="603">
        <v>0</v>
      </c>
      <c r="AP296" s="578">
        <v>0</v>
      </c>
      <c r="AQ296" s="578" t="s">
        <v>1377</v>
      </c>
      <c r="AR296" s="579">
        <v>0</v>
      </c>
      <c r="AS296" s="305">
        <v>0</v>
      </c>
      <c r="AT296" s="557">
        <v>0</v>
      </c>
      <c r="AU296" s="557">
        <v>0</v>
      </c>
      <c r="AV296" s="580">
        <v>0</v>
      </c>
      <c r="AW296" s="581">
        <v>0</v>
      </c>
      <c r="AX296" s="580">
        <v>0</v>
      </c>
      <c r="AY296" s="580">
        <v>0</v>
      </c>
      <c r="AZ296" s="229" t="s">
        <v>1231</v>
      </c>
      <c r="BA296" s="573">
        <v>0</v>
      </c>
      <c r="BB296" s="305">
        <v>0</v>
      </c>
      <c r="BC296" s="582">
        <v>0</v>
      </c>
      <c r="BD296" s="583">
        <v>0</v>
      </c>
      <c r="BE296" s="584">
        <v>0</v>
      </c>
      <c r="BF296" s="585">
        <v>1.2699999999999999E-2</v>
      </c>
      <c r="BG296" s="584">
        <v>0</v>
      </c>
      <c r="BH296" s="604">
        <v>0</v>
      </c>
      <c r="BI296" s="605"/>
      <c r="BK296" s="547"/>
    </row>
    <row r="297" spans="1:63" x14ac:dyDescent="0.2">
      <c r="A297" s="311" t="s">
        <v>564</v>
      </c>
      <c r="B297" s="606" t="s">
        <v>565</v>
      </c>
      <c r="C297" s="607" t="s">
        <v>567</v>
      </c>
      <c r="D297" s="608" t="s">
        <v>1119</v>
      </c>
      <c r="E297" s="185" t="s">
        <v>1122</v>
      </c>
      <c r="F297" s="609" t="s">
        <v>74</v>
      </c>
      <c r="G297" s="187">
        <v>33</v>
      </c>
      <c r="H297" s="610"/>
      <c r="I297" s="611">
        <v>0</v>
      </c>
      <c r="J297" s="611">
        <v>0</v>
      </c>
      <c r="K297" s="611">
        <v>0</v>
      </c>
      <c r="L297" s="611">
        <v>0</v>
      </c>
      <c r="M297" s="612">
        <v>0</v>
      </c>
      <c r="N297" s="186">
        <v>0</v>
      </c>
      <c r="O297" s="613">
        <v>0</v>
      </c>
      <c r="P297" s="613">
        <v>0</v>
      </c>
      <c r="Q297" s="614">
        <v>0</v>
      </c>
      <c r="R297" s="615">
        <v>0</v>
      </c>
      <c r="S297" s="613">
        <v>0</v>
      </c>
      <c r="T297" s="186">
        <v>0</v>
      </c>
      <c r="U297" s="616">
        <v>0</v>
      </c>
      <c r="V297" s="617">
        <v>0</v>
      </c>
      <c r="W297" s="563">
        <v>0</v>
      </c>
      <c r="X297" s="564">
        <v>0</v>
      </c>
      <c r="Y297" s="565">
        <v>0</v>
      </c>
      <c r="Z297" s="564">
        <v>0</v>
      </c>
      <c r="AA297" s="566">
        <v>0</v>
      </c>
      <c r="AB297" s="567">
        <v>0</v>
      </c>
      <c r="AC297" s="618">
        <v>0</v>
      </c>
      <c r="AD297" s="619">
        <v>0</v>
      </c>
      <c r="AE297" s="569">
        <v>0</v>
      </c>
      <c r="AF297" s="568">
        <v>0</v>
      </c>
      <c r="AG297" s="570">
        <v>0</v>
      </c>
      <c r="AH297" s="571">
        <v>0</v>
      </c>
      <c r="AI297" s="620">
        <v>0.53990000000000005</v>
      </c>
      <c r="AJ297" s="621">
        <v>0.7974</v>
      </c>
      <c r="AK297" s="621">
        <v>0</v>
      </c>
      <c r="AL297" s="574">
        <v>0</v>
      </c>
      <c r="AM297" s="601">
        <v>0.72370000000000001</v>
      </c>
      <c r="AN297" s="602">
        <v>0</v>
      </c>
      <c r="AO297" s="603">
        <v>0</v>
      </c>
      <c r="AP297" s="578">
        <v>0</v>
      </c>
      <c r="AQ297" s="578" t="s">
        <v>1377</v>
      </c>
      <c r="AR297" s="579">
        <v>0</v>
      </c>
      <c r="AS297" s="305">
        <v>0</v>
      </c>
      <c r="AT297" s="557">
        <v>0</v>
      </c>
      <c r="AU297" s="557">
        <v>0</v>
      </c>
      <c r="AV297" s="580">
        <v>0</v>
      </c>
      <c r="AW297" s="581">
        <v>0</v>
      </c>
      <c r="AX297" s="580">
        <v>0</v>
      </c>
      <c r="AY297" s="580">
        <v>0</v>
      </c>
      <c r="AZ297" s="229" t="s">
        <v>1231</v>
      </c>
      <c r="BA297" s="573">
        <v>0</v>
      </c>
      <c r="BB297" s="305">
        <v>0</v>
      </c>
      <c r="BC297" s="582">
        <v>0</v>
      </c>
      <c r="BD297" s="583">
        <v>0</v>
      </c>
      <c r="BE297" s="584">
        <v>0</v>
      </c>
      <c r="BF297" s="585">
        <v>1.61E-2</v>
      </c>
      <c r="BG297" s="584">
        <v>0</v>
      </c>
      <c r="BH297" s="604">
        <v>0</v>
      </c>
      <c r="BI297" s="605"/>
      <c r="BK297" s="547"/>
    </row>
    <row r="298" spans="1:63" x14ac:dyDescent="0.2">
      <c r="A298" s="42" t="s">
        <v>567</v>
      </c>
      <c r="B298" s="43" t="s">
        <v>568</v>
      </c>
      <c r="C298" s="44" t="s">
        <v>567</v>
      </c>
      <c r="D298" s="45" t="s">
        <v>568</v>
      </c>
      <c r="E298" s="46" t="s">
        <v>569</v>
      </c>
      <c r="F298" s="47" t="s">
        <v>74</v>
      </c>
      <c r="G298" s="48">
        <v>33</v>
      </c>
      <c r="H298" s="610"/>
      <c r="I298" s="622">
        <v>9462530</v>
      </c>
      <c r="J298" s="622">
        <v>3695591</v>
      </c>
      <c r="K298" s="622">
        <v>0</v>
      </c>
      <c r="L298" s="622">
        <v>0</v>
      </c>
      <c r="M298" s="190">
        <v>0</v>
      </c>
      <c r="N298" s="623">
        <v>9462530</v>
      </c>
      <c r="O298" s="624">
        <v>3695591</v>
      </c>
      <c r="P298" s="624">
        <v>5766939</v>
      </c>
      <c r="Q298" s="625">
        <v>408.67</v>
      </c>
      <c r="R298" s="626">
        <v>22.990000000000002</v>
      </c>
      <c r="S298" s="624">
        <v>189185</v>
      </c>
      <c r="T298" s="623">
        <v>0</v>
      </c>
      <c r="U298" s="627">
        <v>5766939</v>
      </c>
      <c r="V298" s="628">
        <v>14111.48</v>
      </c>
      <c r="W298" s="563">
        <v>213706</v>
      </c>
      <c r="X298" s="564">
        <v>522.92999999999995</v>
      </c>
      <c r="Y298" s="565">
        <v>13588.55</v>
      </c>
      <c r="Z298" s="564">
        <v>0</v>
      </c>
      <c r="AA298" s="566">
        <v>0</v>
      </c>
      <c r="AB298" s="567">
        <v>5766939</v>
      </c>
      <c r="AC298" s="674">
        <v>14111.48</v>
      </c>
      <c r="AD298" s="629">
        <v>1.49186</v>
      </c>
      <c r="AE298" s="569">
        <v>0</v>
      </c>
      <c r="AF298" s="675">
        <v>1.49186</v>
      </c>
      <c r="AG298" s="676">
        <v>1.4769000000000001</v>
      </c>
      <c r="AH298" s="676">
        <v>1.4769000000000001</v>
      </c>
      <c r="AI298" s="630">
        <v>0</v>
      </c>
      <c r="AJ298" s="631">
        <v>0</v>
      </c>
      <c r="AK298" s="631">
        <v>0</v>
      </c>
      <c r="AL298" s="574">
        <v>0</v>
      </c>
      <c r="AM298" s="601">
        <v>0</v>
      </c>
      <c r="AN298" s="602">
        <v>0</v>
      </c>
      <c r="AO298" s="603">
        <v>0</v>
      </c>
      <c r="AP298" s="578">
        <v>0</v>
      </c>
      <c r="AQ298" s="578" t="s">
        <v>1377</v>
      </c>
      <c r="AR298" s="579">
        <v>0</v>
      </c>
      <c r="AS298" s="305">
        <v>0</v>
      </c>
      <c r="AT298" s="557">
        <v>0</v>
      </c>
      <c r="AU298" s="557">
        <v>0</v>
      </c>
      <c r="AV298" s="580">
        <v>5766939</v>
      </c>
      <c r="AW298" s="581">
        <v>22.990000000000002</v>
      </c>
      <c r="AX298" s="580">
        <v>189185</v>
      </c>
      <c r="AY298" s="580">
        <v>5577754</v>
      </c>
      <c r="AZ298" s="229" t="s">
        <v>1231</v>
      </c>
      <c r="BA298" s="573">
        <v>1.4769000000000001</v>
      </c>
      <c r="BB298" s="305">
        <v>0</v>
      </c>
      <c r="BC298" s="582">
        <v>0</v>
      </c>
      <c r="BD298" s="583">
        <v>1.49186</v>
      </c>
      <c r="BE298" s="584">
        <v>2.98E-2</v>
      </c>
      <c r="BF298" s="585">
        <v>0</v>
      </c>
      <c r="BG298" s="584">
        <v>0</v>
      </c>
      <c r="BH298" s="604">
        <v>0</v>
      </c>
      <c r="BI298" s="605"/>
      <c r="BK298" s="547"/>
    </row>
    <row r="299" spans="1:63" x14ac:dyDescent="0.2">
      <c r="A299" s="22" t="s">
        <v>570</v>
      </c>
      <c r="B299" s="37" t="s">
        <v>571</v>
      </c>
      <c r="C299" s="38" t="s">
        <v>570</v>
      </c>
      <c r="D299" s="24" t="s">
        <v>571</v>
      </c>
      <c r="E299" s="39" t="s">
        <v>572</v>
      </c>
      <c r="F299" s="40" t="s">
        <v>497</v>
      </c>
      <c r="G299" s="41">
        <v>34</v>
      </c>
      <c r="H299" s="525"/>
      <c r="I299" s="555">
        <v>1758058</v>
      </c>
      <c r="J299" s="555">
        <v>434750</v>
      </c>
      <c r="K299" s="555">
        <v>0</v>
      </c>
      <c r="L299" s="555">
        <v>0</v>
      </c>
      <c r="M299" s="595">
        <v>0</v>
      </c>
      <c r="N299" s="181">
        <v>1758058</v>
      </c>
      <c r="O299" s="556">
        <v>434750</v>
      </c>
      <c r="P299" s="556">
        <v>1323308</v>
      </c>
      <c r="Q299" s="596">
        <v>89.06</v>
      </c>
      <c r="R299" s="597">
        <v>0</v>
      </c>
      <c r="S299" s="556">
        <v>0</v>
      </c>
      <c r="T299" s="181">
        <v>0</v>
      </c>
      <c r="U299" s="598">
        <v>1323308</v>
      </c>
      <c r="V299" s="599">
        <v>14858.61</v>
      </c>
      <c r="W299" s="563">
        <v>65478</v>
      </c>
      <c r="X299" s="564">
        <v>735.21</v>
      </c>
      <c r="Y299" s="565">
        <v>14123.400000000001</v>
      </c>
      <c r="Z299" s="564">
        <v>0</v>
      </c>
      <c r="AA299" s="566">
        <v>0</v>
      </c>
      <c r="AB299" s="567">
        <v>1323308</v>
      </c>
      <c r="AC299" s="538">
        <v>14858.61</v>
      </c>
      <c r="AD299" s="600">
        <v>1.57084</v>
      </c>
      <c r="AE299" s="569">
        <v>0</v>
      </c>
      <c r="AF299" s="568">
        <v>1.57084</v>
      </c>
      <c r="AG299" s="570">
        <v>1.5550999999999999</v>
      </c>
      <c r="AH299" s="571">
        <v>1.5550999999999999</v>
      </c>
      <c r="AI299" s="572">
        <v>0.67349999999999999</v>
      </c>
      <c r="AJ299" s="573">
        <v>1.0474000000000001</v>
      </c>
      <c r="AK299" s="573">
        <v>1.5539000000000001</v>
      </c>
      <c r="AL299" s="574">
        <v>0.98909999999999998</v>
      </c>
      <c r="AM299" s="601">
        <v>1.0589</v>
      </c>
      <c r="AN299" s="602">
        <v>1.571</v>
      </c>
      <c r="AO299" s="603">
        <v>1.5519000000000001</v>
      </c>
      <c r="AP299" s="578">
        <v>0</v>
      </c>
      <c r="AQ299" s="578">
        <v>0</v>
      </c>
      <c r="AR299" s="579">
        <v>0</v>
      </c>
      <c r="AS299" s="305">
        <v>0</v>
      </c>
      <c r="AT299" s="557">
        <v>1</v>
      </c>
      <c r="AU299" s="557">
        <v>1</v>
      </c>
      <c r="AV299" s="580">
        <v>1323308</v>
      </c>
      <c r="AW299" s="581">
        <v>0</v>
      </c>
      <c r="AX299" s="580">
        <v>0</v>
      </c>
      <c r="AY299" s="580">
        <v>1323308</v>
      </c>
      <c r="AZ299" s="229" t="s">
        <v>1231</v>
      </c>
      <c r="BA299" s="573">
        <v>1.5550999999999999</v>
      </c>
      <c r="BB299" s="305">
        <v>0</v>
      </c>
      <c r="BC299" s="582">
        <v>0</v>
      </c>
      <c r="BD299" s="583">
        <v>1.57084</v>
      </c>
      <c r="BE299" s="584">
        <v>3.1399999999999997E-2</v>
      </c>
      <c r="BF299" s="585">
        <v>2.1100000000000001E-2</v>
      </c>
      <c r="BG299" s="584">
        <v>3.1300000000000001E-2</v>
      </c>
      <c r="BH299" s="604">
        <v>0</v>
      </c>
      <c r="BI299" s="605"/>
      <c r="BK299" s="547"/>
    </row>
    <row r="300" spans="1:63" x14ac:dyDescent="0.2">
      <c r="A300" s="22" t="s">
        <v>573</v>
      </c>
      <c r="B300" s="37" t="s">
        <v>574</v>
      </c>
      <c r="C300" s="38" t="s">
        <v>573</v>
      </c>
      <c r="D300" s="24" t="s">
        <v>575</v>
      </c>
      <c r="E300" s="39" t="s">
        <v>576</v>
      </c>
      <c r="F300" s="40" t="s">
        <v>497</v>
      </c>
      <c r="G300" s="41">
        <v>34</v>
      </c>
      <c r="H300" s="525"/>
      <c r="I300" s="555">
        <v>2902139</v>
      </c>
      <c r="J300" s="555">
        <v>590052</v>
      </c>
      <c r="K300" s="555">
        <v>0</v>
      </c>
      <c r="L300" s="555">
        <v>0</v>
      </c>
      <c r="M300" s="595">
        <v>0</v>
      </c>
      <c r="N300" s="181">
        <v>2902139</v>
      </c>
      <c r="O300" s="556">
        <v>590052</v>
      </c>
      <c r="P300" s="556">
        <v>2312087</v>
      </c>
      <c r="Q300" s="596">
        <v>188.38</v>
      </c>
      <c r="R300" s="597">
        <v>0</v>
      </c>
      <c r="S300" s="556">
        <v>0</v>
      </c>
      <c r="T300" s="181">
        <v>0</v>
      </c>
      <c r="U300" s="598">
        <v>2312087</v>
      </c>
      <c r="V300" s="599">
        <v>12273.53</v>
      </c>
      <c r="W300" s="563">
        <v>0</v>
      </c>
      <c r="X300" s="564">
        <v>0</v>
      </c>
      <c r="Y300" s="565">
        <v>12273.53</v>
      </c>
      <c r="Z300" s="564">
        <v>0</v>
      </c>
      <c r="AA300" s="566">
        <v>0</v>
      </c>
      <c r="AB300" s="567">
        <v>2312087</v>
      </c>
      <c r="AC300" s="538">
        <v>12273.53</v>
      </c>
      <c r="AD300" s="600">
        <v>1.29755</v>
      </c>
      <c r="AE300" s="569">
        <v>0</v>
      </c>
      <c r="AF300" s="568">
        <v>1.29755</v>
      </c>
      <c r="AG300" s="570">
        <v>1.2846</v>
      </c>
      <c r="AH300" s="571">
        <v>1.2846</v>
      </c>
      <c r="AI300" s="572">
        <v>0.67610000000000003</v>
      </c>
      <c r="AJ300" s="573">
        <v>0.86850000000000005</v>
      </c>
      <c r="AK300" s="573">
        <v>1.371</v>
      </c>
      <c r="AL300" s="574">
        <v>1.0198</v>
      </c>
      <c r="AM300" s="601">
        <v>0.85160000000000002</v>
      </c>
      <c r="AN300" s="602">
        <v>1.3443000000000001</v>
      </c>
      <c r="AO300" s="603">
        <v>1.5052000000000001</v>
      </c>
      <c r="AP300" s="578">
        <v>0</v>
      </c>
      <c r="AQ300" s="578">
        <v>0</v>
      </c>
      <c r="AR300" s="579">
        <v>0</v>
      </c>
      <c r="AS300" s="305">
        <v>0</v>
      </c>
      <c r="AT300" s="557">
        <v>1</v>
      </c>
      <c r="AU300" s="557">
        <v>1</v>
      </c>
      <c r="AV300" s="580">
        <v>2312087</v>
      </c>
      <c r="AW300" s="581">
        <v>0</v>
      </c>
      <c r="AX300" s="580">
        <v>0</v>
      </c>
      <c r="AY300" s="580">
        <v>2312087</v>
      </c>
      <c r="AZ300" s="229" t="s">
        <v>1231</v>
      </c>
      <c r="BA300" s="573">
        <v>1.2846</v>
      </c>
      <c r="BB300" s="305">
        <v>0</v>
      </c>
      <c r="BC300" s="582">
        <v>0</v>
      </c>
      <c r="BD300" s="583">
        <v>1.29755</v>
      </c>
      <c r="BE300" s="584">
        <v>2.5999999999999999E-2</v>
      </c>
      <c r="BF300" s="585">
        <v>1.7600000000000001E-2</v>
      </c>
      <c r="BG300" s="584">
        <v>2.7700000000000002E-2</v>
      </c>
      <c r="BH300" s="604">
        <v>0</v>
      </c>
      <c r="BI300" s="605"/>
      <c r="BK300" s="547"/>
    </row>
    <row r="301" spans="1:63" x14ac:dyDescent="0.2">
      <c r="A301" s="22" t="s">
        <v>577</v>
      </c>
      <c r="B301" s="37" t="s">
        <v>578</v>
      </c>
      <c r="C301" s="38" t="s">
        <v>577</v>
      </c>
      <c r="D301" s="24" t="s">
        <v>578</v>
      </c>
      <c r="E301" s="39" t="s">
        <v>579</v>
      </c>
      <c r="F301" s="40" t="s">
        <v>497</v>
      </c>
      <c r="G301" s="41">
        <v>34</v>
      </c>
      <c r="H301" s="525"/>
      <c r="I301" s="555">
        <v>1606147</v>
      </c>
      <c r="J301" s="555">
        <v>362397</v>
      </c>
      <c r="K301" s="555">
        <v>0</v>
      </c>
      <c r="L301" s="555">
        <v>0</v>
      </c>
      <c r="M301" s="595">
        <v>0</v>
      </c>
      <c r="N301" s="181">
        <v>1606147</v>
      </c>
      <c r="O301" s="556">
        <v>362397</v>
      </c>
      <c r="P301" s="556">
        <v>1243750</v>
      </c>
      <c r="Q301" s="596">
        <v>107.97</v>
      </c>
      <c r="R301" s="597">
        <v>0</v>
      </c>
      <c r="S301" s="556">
        <v>0</v>
      </c>
      <c r="T301" s="181">
        <v>0</v>
      </c>
      <c r="U301" s="598">
        <v>1243750</v>
      </c>
      <c r="V301" s="599">
        <v>11519.4</v>
      </c>
      <c r="W301" s="563">
        <v>65000</v>
      </c>
      <c r="X301" s="564">
        <v>602.02</v>
      </c>
      <c r="Y301" s="565">
        <v>10917.38</v>
      </c>
      <c r="Z301" s="564">
        <v>0</v>
      </c>
      <c r="AA301" s="566">
        <v>0</v>
      </c>
      <c r="AB301" s="567">
        <v>1243750</v>
      </c>
      <c r="AC301" s="538">
        <v>11519.4</v>
      </c>
      <c r="AD301" s="600">
        <v>1.2178199999999999</v>
      </c>
      <c r="AE301" s="569">
        <v>0</v>
      </c>
      <c r="AF301" s="568">
        <v>1.2178199999999999</v>
      </c>
      <c r="AG301" s="570">
        <v>1.2056</v>
      </c>
      <c r="AH301" s="571">
        <v>1.2056</v>
      </c>
      <c r="AI301" s="572">
        <v>0.67930000000000001</v>
      </c>
      <c r="AJ301" s="573">
        <v>0.81899999999999995</v>
      </c>
      <c r="AK301" s="573">
        <v>1.3165</v>
      </c>
      <c r="AL301" s="574">
        <v>1.1279999999999999</v>
      </c>
      <c r="AM301" s="601">
        <v>0.72609999999999997</v>
      </c>
      <c r="AN301" s="602">
        <v>1.1671</v>
      </c>
      <c r="AO301" s="603">
        <v>1.3608</v>
      </c>
      <c r="AP301" s="578">
        <v>0</v>
      </c>
      <c r="AQ301" s="578">
        <v>0</v>
      </c>
      <c r="AR301" s="579">
        <v>0</v>
      </c>
      <c r="AS301" s="305">
        <v>0</v>
      </c>
      <c r="AT301" s="557">
        <v>1</v>
      </c>
      <c r="AU301" s="557">
        <v>1</v>
      </c>
      <c r="AV301" s="580">
        <v>1243750</v>
      </c>
      <c r="AW301" s="581">
        <v>0</v>
      </c>
      <c r="AX301" s="580">
        <v>0</v>
      </c>
      <c r="AY301" s="580">
        <v>1243750</v>
      </c>
      <c r="AZ301" s="229" t="s">
        <v>1231</v>
      </c>
      <c r="BA301" s="573">
        <v>1.2056</v>
      </c>
      <c r="BB301" s="305">
        <v>0</v>
      </c>
      <c r="BC301" s="582">
        <v>0</v>
      </c>
      <c r="BD301" s="583">
        <v>1.2178199999999999</v>
      </c>
      <c r="BE301" s="584">
        <v>2.4400000000000002E-2</v>
      </c>
      <c r="BF301" s="585">
        <v>1.66E-2</v>
      </c>
      <c r="BG301" s="584">
        <v>2.6599999999999999E-2</v>
      </c>
      <c r="BH301" s="604">
        <v>0</v>
      </c>
      <c r="BI301" s="605"/>
      <c r="BK301" s="547"/>
    </row>
    <row r="302" spans="1:63" x14ac:dyDescent="0.2">
      <c r="A302" s="22" t="s">
        <v>580</v>
      </c>
      <c r="B302" s="37" t="s">
        <v>581</v>
      </c>
      <c r="C302" s="38" t="s">
        <v>580</v>
      </c>
      <c r="D302" s="24" t="s">
        <v>581</v>
      </c>
      <c r="E302" s="39" t="s">
        <v>582</v>
      </c>
      <c r="F302" s="40" t="s">
        <v>497</v>
      </c>
      <c r="G302" s="41">
        <v>34</v>
      </c>
      <c r="H302" s="525"/>
      <c r="I302" s="555">
        <v>2236246</v>
      </c>
      <c r="J302" s="555">
        <v>464781</v>
      </c>
      <c r="K302" s="555">
        <v>0</v>
      </c>
      <c r="L302" s="555">
        <v>0</v>
      </c>
      <c r="M302" s="595">
        <v>0</v>
      </c>
      <c r="N302" s="181">
        <v>2236246</v>
      </c>
      <c r="O302" s="556">
        <v>464781</v>
      </c>
      <c r="P302" s="556">
        <v>1771465</v>
      </c>
      <c r="Q302" s="596">
        <v>125.38</v>
      </c>
      <c r="R302" s="597">
        <v>0</v>
      </c>
      <c r="S302" s="556">
        <v>0</v>
      </c>
      <c r="T302" s="181">
        <v>0</v>
      </c>
      <c r="U302" s="598">
        <v>1771465</v>
      </c>
      <c r="V302" s="599">
        <v>14128.77</v>
      </c>
      <c r="W302" s="563">
        <v>109228</v>
      </c>
      <c r="X302" s="564">
        <v>871.18</v>
      </c>
      <c r="Y302" s="565">
        <v>13257.59</v>
      </c>
      <c r="Z302" s="564">
        <v>0</v>
      </c>
      <c r="AA302" s="566">
        <v>0</v>
      </c>
      <c r="AB302" s="567">
        <v>1771465</v>
      </c>
      <c r="AC302" s="538">
        <v>14128.77</v>
      </c>
      <c r="AD302" s="600">
        <v>1.49369</v>
      </c>
      <c r="AE302" s="569">
        <v>0</v>
      </c>
      <c r="AF302" s="568">
        <v>1.49369</v>
      </c>
      <c r="AG302" s="570">
        <v>1.4787999999999999</v>
      </c>
      <c r="AH302" s="571">
        <v>1.4787999999999999</v>
      </c>
      <c r="AI302" s="572">
        <v>0.68310000000000004</v>
      </c>
      <c r="AJ302" s="573">
        <v>1.0102</v>
      </c>
      <c r="AK302" s="573">
        <v>1.5018</v>
      </c>
      <c r="AL302" s="574">
        <v>1.0387999999999999</v>
      </c>
      <c r="AM302" s="601">
        <v>0.97250000000000003</v>
      </c>
      <c r="AN302" s="602">
        <v>1.4457</v>
      </c>
      <c r="AO302" s="603">
        <v>1.4777</v>
      </c>
      <c r="AP302" s="578">
        <v>0</v>
      </c>
      <c r="AQ302" s="578">
        <v>0</v>
      </c>
      <c r="AR302" s="579">
        <v>0</v>
      </c>
      <c r="AS302" s="305">
        <v>0</v>
      </c>
      <c r="AT302" s="557">
        <v>1</v>
      </c>
      <c r="AU302" s="557">
        <v>1</v>
      </c>
      <c r="AV302" s="580">
        <v>1771465</v>
      </c>
      <c r="AW302" s="581">
        <v>0</v>
      </c>
      <c r="AX302" s="580">
        <v>0</v>
      </c>
      <c r="AY302" s="580">
        <v>1771465</v>
      </c>
      <c r="AZ302" s="229" t="s">
        <v>1231</v>
      </c>
      <c r="BA302" s="573">
        <v>1.4787999999999999</v>
      </c>
      <c r="BB302" s="305">
        <v>0</v>
      </c>
      <c r="BC302" s="582">
        <v>0</v>
      </c>
      <c r="BD302" s="583">
        <v>1.49369</v>
      </c>
      <c r="BE302" s="584">
        <v>2.9899999999999999E-2</v>
      </c>
      <c r="BF302" s="585">
        <v>2.0400000000000001E-2</v>
      </c>
      <c r="BG302" s="584">
        <v>3.0300000000000001E-2</v>
      </c>
      <c r="BH302" s="604">
        <v>0</v>
      </c>
      <c r="BI302" s="605"/>
      <c r="BK302" s="547"/>
    </row>
    <row r="303" spans="1:63" x14ac:dyDescent="0.2">
      <c r="A303" s="22" t="s">
        <v>583</v>
      </c>
      <c r="B303" s="37" t="s">
        <v>584</v>
      </c>
      <c r="C303" s="38" t="s">
        <v>583</v>
      </c>
      <c r="D303" s="24" t="s">
        <v>584</v>
      </c>
      <c r="E303" s="39" t="s">
        <v>585</v>
      </c>
      <c r="F303" s="40" t="s">
        <v>497</v>
      </c>
      <c r="G303" s="41">
        <v>34</v>
      </c>
      <c r="H303" s="525"/>
      <c r="I303" s="555">
        <v>2002582</v>
      </c>
      <c r="J303" s="555">
        <v>473001</v>
      </c>
      <c r="K303" s="555">
        <v>0</v>
      </c>
      <c r="L303" s="555">
        <v>0</v>
      </c>
      <c r="M303" s="595">
        <v>0</v>
      </c>
      <c r="N303" s="181">
        <v>2002582</v>
      </c>
      <c r="O303" s="556">
        <v>473001</v>
      </c>
      <c r="P303" s="556">
        <v>1529581</v>
      </c>
      <c r="Q303" s="596">
        <v>142.82</v>
      </c>
      <c r="R303" s="597">
        <v>0</v>
      </c>
      <c r="S303" s="556">
        <v>0</v>
      </c>
      <c r="T303" s="181">
        <v>0</v>
      </c>
      <c r="U303" s="598">
        <v>1529581</v>
      </c>
      <c r="V303" s="599">
        <v>10709.85</v>
      </c>
      <c r="W303" s="563">
        <v>0</v>
      </c>
      <c r="X303" s="564">
        <v>0</v>
      </c>
      <c r="Y303" s="565">
        <v>10709.85</v>
      </c>
      <c r="Z303" s="564">
        <v>0</v>
      </c>
      <c r="AA303" s="566">
        <v>0</v>
      </c>
      <c r="AB303" s="567">
        <v>1529581</v>
      </c>
      <c r="AC303" s="538">
        <v>10709.85</v>
      </c>
      <c r="AD303" s="600">
        <v>1.1322399999999999</v>
      </c>
      <c r="AE303" s="569">
        <v>0</v>
      </c>
      <c r="AF303" s="568">
        <v>1.1322399999999999</v>
      </c>
      <c r="AG303" s="570">
        <v>1.1209</v>
      </c>
      <c r="AH303" s="571">
        <v>1.1209</v>
      </c>
      <c r="AI303" s="572">
        <v>0.68240000000000001</v>
      </c>
      <c r="AJ303" s="573">
        <v>0.76490000000000002</v>
      </c>
      <c r="AK303" s="573">
        <v>1.2576000000000001</v>
      </c>
      <c r="AL303" s="574">
        <v>1.0048999999999999</v>
      </c>
      <c r="AM303" s="601">
        <v>0.76119999999999999</v>
      </c>
      <c r="AN303" s="602">
        <v>1.2515000000000001</v>
      </c>
      <c r="AO303" s="603">
        <v>1.5275000000000001</v>
      </c>
      <c r="AP303" s="578">
        <v>0</v>
      </c>
      <c r="AQ303" s="578">
        <v>0</v>
      </c>
      <c r="AR303" s="579">
        <v>0</v>
      </c>
      <c r="AS303" s="305">
        <v>0</v>
      </c>
      <c r="AT303" s="557">
        <v>1</v>
      </c>
      <c r="AU303" s="557">
        <v>1</v>
      </c>
      <c r="AV303" s="580">
        <v>1529581</v>
      </c>
      <c r="AW303" s="581">
        <v>0</v>
      </c>
      <c r="AX303" s="580">
        <v>0</v>
      </c>
      <c r="AY303" s="580">
        <v>1529581</v>
      </c>
      <c r="AZ303" s="229" t="s">
        <v>1231</v>
      </c>
      <c r="BA303" s="573">
        <v>1.1209</v>
      </c>
      <c r="BB303" s="305">
        <v>0</v>
      </c>
      <c r="BC303" s="582">
        <v>0</v>
      </c>
      <c r="BD303" s="583">
        <v>1.1322399999999999</v>
      </c>
      <c r="BE303" s="584">
        <v>2.2599999999999999E-2</v>
      </c>
      <c r="BF303" s="585">
        <v>1.54E-2</v>
      </c>
      <c r="BG303" s="584">
        <v>2.5300000000000003E-2</v>
      </c>
      <c r="BH303" s="604">
        <v>0</v>
      </c>
      <c r="BI303" s="605"/>
      <c r="BK303" s="547"/>
    </row>
    <row r="304" spans="1:63" x14ac:dyDescent="0.2">
      <c r="A304" s="22" t="s">
        <v>586</v>
      </c>
      <c r="B304" s="37" t="s">
        <v>587</v>
      </c>
      <c r="C304" s="38" t="s">
        <v>586</v>
      </c>
      <c r="D304" s="24" t="s">
        <v>587</v>
      </c>
      <c r="E304" s="39" t="s">
        <v>588</v>
      </c>
      <c r="F304" s="40" t="s">
        <v>497</v>
      </c>
      <c r="G304" s="41">
        <v>34</v>
      </c>
      <c r="H304" s="525"/>
      <c r="I304" s="555">
        <v>1817433</v>
      </c>
      <c r="J304" s="555">
        <v>576475</v>
      </c>
      <c r="K304" s="555">
        <v>0</v>
      </c>
      <c r="L304" s="555">
        <v>0</v>
      </c>
      <c r="M304" s="595">
        <v>0</v>
      </c>
      <c r="N304" s="181">
        <v>1817433</v>
      </c>
      <c r="O304" s="556">
        <v>576475</v>
      </c>
      <c r="P304" s="556">
        <v>1240958</v>
      </c>
      <c r="Q304" s="596">
        <v>94.18</v>
      </c>
      <c r="R304" s="597">
        <v>0</v>
      </c>
      <c r="S304" s="556">
        <v>0</v>
      </c>
      <c r="T304" s="181">
        <v>0</v>
      </c>
      <c r="U304" s="598">
        <v>1240958</v>
      </c>
      <c r="V304" s="599">
        <v>13176.45</v>
      </c>
      <c r="W304" s="563">
        <v>0</v>
      </c>
      <c r="X304" s="564">
        <v>0</v>
      </c>
      <c r="Y304" s="565">
        <v>13176.45</v>
      </c>
      <c r="Z304" s="564">
        <v>0</v>
      </c>
      <c r="AA304" s="566">
        <v>0</v>
      </c>
      <c r="AB304" s="567">
        <v>1240958</v>
      </c>
      <c r="AC304" s="538">
        <v>13176.45</v>
      </c>
      <c r="AD304" s="600">
        <v>1.3930100000000001</v>
      </c>
      <c r="AE304" s="569">
        <v>0</v>
      </c>
      <c r="AF304" s="568">
        <v>1.3930100000000001</v>
      </c>
      <c r="AG304" s="570">
        <v>1.3791</v>
      </c>
      <c r="AH304" s="571">
        <v>1.3791</v>
      </c>
      <c r="AI304" s="572">
        <v>0.6653</v>
      </c>
      <c r="AJ304" s="573">
        <v>0.91749999999999998</v>
      </c>
      <c r="AK304" s="573">
        <v>1.4367999999999999</v>
      </c>
      <c r="AL304" s="574">
        <v>1.0293000000000001</v>
      </c>
      <c r="AM304" s="601">
        <v>0.89139999999999997</v>
      </c>
      <c r="AN304" s="602">
        <v>1.3958999999999999</v>
      </c>
      <c r="AO304" s="603">
        <v>1.4913000000000001</v>
      </c>
      <c r="AP304" s="578">
        <v>0</v>
      </c>
      <c r="AQ304" s="578">
        <v>0</v>
      </c>
      <c r="AR304" s="579">
        <v>0</v>
      </c>
      <c r="AS304" s="305">
        <v>0</v>
      </c>
      <c r="AT304" s="557">
        <v>1</v>
      </c>
      <c r="AU304" s="557">
        <v>1</v>
      </c>
      <c r="AV304" s="580">
        <v>1240958</v>
      </c>
      <c r="AW304" s="581">
        <v>0</v>
      </c>
      <c r="AX304" s="580">
        <v>0</v>
      </c>
      <c r="AY304" s="580">
        <v>1240958</v>
      </c>
      <c r="AZ304" s="229" t="s">
        <v>1231</v>
      </c>
      <c r="BA304" s="573">
        <v>1.3791</v>
      </c>
      <c r="BB304" s="305">
        <v>0</v>
      </c>
      <c r="BC304" s="582">
        <v>0</v>
      </c>
      <c r="BD304" s="583">
        <v>1.3930100000000001</v>
      </c>
      <c r="BE304" s="584">
        <v>2.7900000000000001E-2</v>
      </c>
      <c r="BF304" s="585">
        <v>1.8599999999999998E-2</v>
      </c>
      <c r="BG304" s="584">
        <v>2.9100000000000001E-2</v>
      </c>
      <c r="BH304" s="604">
        <v>0</v>
      </c>
      <c r="BI304" s="605"/>
      <c r="BK304" s="547"/>
    </row>
    <row r="305" spans="1:63" x14ac:dyDescent="0.2">
      <c r="A305" s="22" t="s">
        <v>589</v>
      </c>
      <c r="B305" s="37" t="s">
        <v>590</v>
      </c>
      <c r="C305" s="38" t="s">
        <v>589</v>
      </c>
      <c r="D305" s="24" t="s">
        <v>590</v>
      </c>
      <c r="E305" s="39" t="s">
        <v>591</v>
      </c>
      <c r="F305" s="40" t="s">
        <v>497</v>
      </c>
      <c r="G305" s="41">
        <v>34</v>
      </c>
      <c r="H305" s="525"/>
      <c r="I305" s="555">
        <v>370807</v>
      </c>
      <c r="J305" s="555">
        <v>64267</v>
      </c>
      <c r="K305" s="555">
        <v>0</v>
      </c>
      <c r="L305" s="555">
        <v>0</v>
      </c>
      <c r="M305" s="595">
        <v>0</v>
      </c>
      <c r="N305" s="181">
        <v>370807</v>
      </c>
      <c r="O305" s="556">
        <v>64267</v>
      </c>
      <c r="P305" s="556">
        <v>306540</v>
      </c>
      <c r="Q305" s="596">
        <v>24.61</v>
      </c>
      <c r="R305" s="597">
        <v>0</v>
      </c>
      <c r="S305" s="556">
        <v>0</v>
      </c>
      <c r="T305" s="181">
        <v>0</v>
      </c>
      <c r="U305" s="598">
        <v>306540</v>
      </c>
      <c r="V305" s="599">
        <v>12455.91</v>
      </c>
      <c r="W305" s="563">
        <v>0</v>
      </c>
      <c r="X305" s="564">
        <v>0</v>
      </c>
      <c r="Y305" s="565">
        <v>12455.91</v>
      </c>
      <c r="Z305" s="564">
        <v>0</v>
      </c>
      <c r="AA305" s="566">
        <v>0</v>
      </c>
      <c r="AB305" s="567">
        <v>306540</v>
      </c>
      <c r="AC305" s="538">
        <v>12455.91</v>
      </c>
      <c r="AD305" s="600">
        <v>1.3168299999999999</v>
      </c>
      <c r="AE305" s="569">
        <v>0</v>
      </c>
      <c r="AF305" s="568">
        <v>1.3168299999999999</v>
      </c>
      <c r="AG305" s="570">
        <v>1.3037000000000001</v>
      </c>
      <c r="AH305" s="571">
        <v>1.3037000000000001</v>
      </c>
      <c r="AI305" s="572">
        <v>0.76119999999999999</v>
      </c>
      <c r="AJ305" s="573">
        <v>0.99239999999999995</v>
      </c>
      <c r="AK305" s="573">
        <v>1.3629</v>
      </c>
      <c r="AL305" s="574">
        <v>1.0668</v>
      </c>
      <c r="AM305" s="601">
        <v>0.93030000000000002</v>
      </c>
      <c r="AN305" s="602">
        <v>1.2776000000000001</v>
      </c>
      <c r="AO305" s="603">
        <v>1.4389000000000001</v>
      </c>
      <c r="AP305" s="578">
        <v>0</v>
      </c>
      <c r="AQ305" s="578">
        <v>0</v>
      </c>
      <c r="AR305" s="579">
        <v>0</v>
      </c>
      <c r="AS305" s="305">
        <v>0</v>
      </c>
      <c r="AT305" s="557">
        <v>1</v>
      </c>
      <c r="AU305" s="557">
        <v>1</v>
      </c>
      <c r="AV305" s="580">
        <v>306540</v>
      </c>
      <c r="AW305" s="581">
        <v>0</v>
      </c>
      <c r="AX305" s="580">
        <v>0</v>
      </c>
      <c r="AY305" s="580">
        <v>306540</v>
      </c>
      <c r="AZ305" s="229" t="s">
        <v>1231</v>
      </c>
      <c r="BA305" s="573">
        <v>1.3037000000000001</v>
      </c>
      <c r="BB305" s="305">
        <v>0</v>
      </c>
      <c r="BC305" s="582">
        <v>0</v>
      </c>
      <c r="BD305" s="583">
        <v>1.3168299999999999</v>
      </c>
      <c r="BE305" s="584">
        <v>2.63E-2</v>
      </c>
      <c r="BF305" s="585">
        <v>0.02</v>
      </c>
      <c r="BG305" s="584">
        <v>2.75E-2</v>
      </c>
      <c r="BH305" s="604">
        <v>0</v>
      </c>
      <c r="BI305" s="605"/>
      <c r="BK305" s="547"/>
    </row>
    <row r="306" spans="1:63" x14ac:dyDescent="0.2">
      <c r="A306" s="311" t="s">
        <v>570</v>
      </c>
      <c r="B306" s="606" t="s">
        <v>571</v>
      </c>
      <c r="C306" s="607" t="s">
        <v>592</v>
      </c>
      <c r="D306" s="608" t="s">
        <v>1123</v>
      </c>
      <c r="E306" s="185" t="s">
        <v>1124</v>
      </c>
      <c r="F306" s="609" t="s">
        <v>497</v>
      </c>
      <c r="G306" s="187">
        <v>34</v>
      </c>
      <c r="H306" s="610"/>
      <c r="I306" s="611">
        <v>0</v>
      </c>
      <c r="J306" s="611">
        <v>0</v>
      </c>
      <c r="K306" s="611">
        <v>0</v>
      </c>
      <c r="L306" s="611">
        <v>0</v>
      </c>
      <c r="M306" s="612">
        <v>0</v>
      </c>
      <c r="N306" s="186">
        <v>0</v>
      </c>
      <c r="O306" s="613">
        <v>0</v>
      </c>
      <c r="P306" s="613">
        <v>0</v>
      </c>
      <c r="Q306" s="614">
        <v>0</v>
      </c>
      <c r="R306" s="615">
        <v>0</v>
      </c>
      <c r="S306" s="613">
        <v>0</v>
      </c>
      <c r="T306" s="186">
        <v>0</v>
      </c>
      <c r="U306" s="616">
        <v>0</v>
      </c>
      <c r="V306" s="617">
        <v>0</v>
      </c>
      <c r="W306" s="563">
        <v>0</v>
      </c>
      <c r="X306" s="564">
        <v>0</v>
      </c>
      <c r="Y306" s="565">
        <v>0</v>
      </c>
      <c r="Z306" s="564">
        <v>0</v>
      </c>
      <c r="AA306" s="566">
        <v>0</v>
      </c>
      <c r="AB306" s="567">
        <v>0</v>
      </c>
      <c r="AC306" s="618">
        <v>0</v>
      </c>
      <c r="AD306" s="619">
        <v>0</v>
      </c>
      <c r="AE306" s="569">
        <v>0</v>
      </c>
      <c r="AF306" s="568">
        <v>0</v>
      </c>
      <c r="AG306" s="570">
        <v>0</v>
      </c>
      <c r="AH306" s="571">
        <v>0</v>
      </c>
      <c r="AI306" s="620">
        <v>0.32650000000000001</v>
      </c>
      <c r="AJ306" s="621">
        <v>0.50649999999999995</v>
      </c>
      <c r="AK306" s="621">
        <v>0</v>
      </c>
      <c r="AL306" s="574">
        <v>0</v>
      </c>
      <c r="AM306" s="601">
        <v>0.5121</v>
      </c>
      <c r="AN306" s="602">
        <v>0</v>
      </c>
      <c r="AO306" s="603">
        <v>0</v>
      </c>
      <c r="AP306" s="578">
        <v>0</v>
      </c>
      <c r="AQ306" s="578" t="s">
        <v>1377</v>
      </c>
      <c r="AR306" s="579">
        <v>0</v>
      </c>
      <c r="AS306" s="305">
        <v>0</v>
      </c>
      <c r="AT306" s="557">
        <v>0</v>
      </c>
      <c r="AU306" s="557">
        <v>0</v>
      </c>
      <c r="AV306" s="580">
        <v>0</v>
      </c>
      <c r="AW306" s="581">
        <v>0</v>
      </c>
      <c r="AX306" s="580">
        <v>0</v>
      </c>
      <c r="AY306" s="580">
        <v>0</v>
      </c>
      <c r="AZ306" s="229" t="s">
        <v>1231</v>
      </c>
      <c r="BA306" s="573">
        <v>0</v>
      </c>
      <c r="BB306" s="305">
        <v>0</v>
      </c>
      <c r="BC306" s="582">
        <v>0</v>
      </c>
      <c r="BD306" s="583">
        <v>0</v>
      </c>
      <c r="BE306" s="584">
        <v>0</v>
      </c>
      <c r="BF306" s="585">
        <v>1.0200000000000001E-2</v>
      </c>
      <c r="BG306" s="584">
        <v>0</v>
      </c>
      <c r="BH306" s="604">
        <v>0</v>
      </c>
      <c r="BI306" s="605"/>
      <c r="BK306" s="547"/>
    </row>
    <row r="307" spans="1:63" x14ac:dyDescent="0.2">
      <c r="A307" s="311" t="s">
        <v>573</v>
      </c>
      <c r="B307" s="606" t="s">
        <v>574</v>
      </c>
      <c r="C307" s="607" t="s">
        <v>592</v>
      </c>
      <c r="D307" s="608" t="s">
        <v>1123</v>
      </c>
      <c r="E307" s="185" t="s">
        <v>1125</v>
      </c>
      <c r="F307" s="609" t="s">
        <v>497</v>
      </c>
      <c r="G307" s="187">
        <v>34</v>
      </c>
      <c r="H307" s="610"/>
      <c r="I307" s="611">
        <v>0</v>
      </c>
      <c r="J307" s="611">
        <v>0</v>
      </c>
      <c r="K307" s="611">
        <v>0</v>
      </c>
      <c r="L307" s="611">
        <v>0</v>
      </c>
      <c r="M307" s="612">
        <v>0</v>
      </c>
      <c r="N307" s="186">
        <v>0</v>
      </c>
      <c r="O307" s="613">
        <v>0</v>
      </c>
      <c r="P307" s="613">
        <v>0</v>
      </c>
      <c r="Q307" s="614">
        <v>0</v>
      </c>
      <c r="R307" s="615">
        <v>0</v>
      </c>
      <c r="S307" s="613">
        <v>0</v>
      </c>
      <c r="T307" s="186">
        <v>0</v>
      </c>
      <c r="U307" s="616">
        <v>0</v>
      </c>
      <c r="V307" s="617">
        <v>0</v>
      </c>
      <c r="W307" s="563">
        <v>0</v>
      </c>
      <c r="X307" s="564">
        <v>0</v>
      </c>
      <c r="Y307" s="565">
        <v>0</v>
      </c>
      <c r="Z307" s="564">
        <v>0</v>
      </c>
      <c r="AA307" s="566">
        <v>0</v>
      </c>
      <c r="AB307" s="567">
        <v>0</v>
      </c>
      <c r="AC307" s="618">
        <v>0</v>
      </c>
      <c r="AD307" s="619">
        <v>0</v>
      </c>
      <c r="AE307" s="569">
        <v>0</v>
      </c>
      <c r="AF307" s="568">
        <v>0</v>
      </c>
      <c r="AG307" s="570">
        <v>0</v>
      </c>
      <c r="AH307" s="571">
        <v>0</v>
      </c>
      <c r="AI307" s="620">
        <v>0.32390000000000002</v>
      </c>
      <c r="AJ307" s="621">
        <v>0.50249999999999995</v>
      </c>
      <c r="AK307" s="621">
        <v>0</v>
      </c>
      <c r="AL307" s="574">
        <v>0</v>
      </c>
      <c r="AM307" s="601">
        <v>0.49270000000000003</v>
      </c>
      <c r="AN307" s="602">
        <v>0</v>
      </c>
      <c r="AO307" s="603">
        <v>0</v>
      </c>
      <c r="AP307" s="578">
        <v>0</v>
      </c>
      <c r="AQ307" s="578" t="s">
        <v>1377</v>
      </c>
      <c r="AR307" s="579">
        <v>0</v>
      </c>
      <c r="AS307" s="305">
        <v>0</v>
      </c>
      <c r="AT307" s="557">
        <v>0</v>
      </c>
      <c r="AU307" s="557">
        <v>0</v>
      </c>
      <c r="AV307" s="580">
        <v>0</v>
      </c>
      <c r="AW307" s="581">
        <v>0</v>
      </c>
      <c r="AX307" s="580">
        <v>0</v>
      </c>
      <c r="AY307" s="580">
        <v>0</v>
      </c>
      <c r="AZ307" s="229" t="s">
        <v>1231</v>
      </c>
      <c r="BA307" s="573">
        <v>0</v>
      </c>
      <c r="BB307" s="305">
        <v>0</v>
      </c>
      <c r="BC307" s="582">
        <v>0</v>
      </c>
      <c r="BD307" s="583">
        <v>0</v>
      </c>
      <c r="BE307" s="584">
        <v>0</v>
      </c>
      <c r="BF307" s="585">
        <v>1.01E-2</v>
      </c>
      <c r="BG307" s="584">
        <v>0</v>
      </c>
      <c r="BH307" s="604">
        <v>0</v>
      </c>
      <c r="BI307" s="605"/>
      <c r="BK307" s="547"/>
    </row>
    <row r="308" spans="1:63" x14ac:dyDescent="0.2">
      <c r="A308" s="311" t="s">
        <v>577</v>
      </c>
      <c r="B308" s="606" t="s">
        <v>578</v>
      </c>
      <c r="C308" s="607" t="s">
        <v>592</v>
      </c>
      <c r="D308" s="608" t="s">
        <v>1123</v>
      </c>
      <c r="E308" s="185" t="s">
        <v>1126</v>
      </c>
      <c r="F308" s="609" t="s">
        <v>497</v>
      </c>
      <c r="G308" s="187">
        <v>34</v>
      </c>
      <c r="H308" s="610"/>
      <c r="I308" s="611">
        <v>0</v>
      </c>
      <c r="J308" s="611">
        <v>0</v>
      </c>
      <c r="K308" s="611">
        <v>0</v>
      </c>
      <c r="L308" s="611">
        <v>0</v>
      </c>
      <c r="M308" s="612">
        <v>0</v>
      </c>
      <c r="N308" s="186">
        <v>0</v>
      </c>
      <c r="O308" s="613">
        <v>0</v>
      </c>
      <c r="P308" s="613">
        <v>0</v>
      </c>
      <c r="Q308" s="614">
        <v>0</v>
      </c>
      <c r="R308" s="615">
        <v>0</v>
      </c>
      <c r="S308" s="613">
        <v>0</v>
      </c>
      <c r="T308" s="186">
        <v>0</v>
      </c>
      <c r="U308" s="616">
        <v>0</v>
      </c>
      <c r="V308" s="617">
        <v>0</v>
      </c>
      <c r="W308" s="563">
        <v>0</v>
      </c>
      <c r="X308" s="564">
        <v>0</v>
      </c>
      <c r="Y308" s="565">
        <v>0</v>
      </c>
      <c r="Z308" s="564">
        <v>0</v>
      </c>
      <c r="AA308" s="566">
        <v>0</v>
      </c>
      <c r="AB308" s="567">
        <v>0</v>
      </c>
      <c r="AC308" s="618">
        <v>0</v>
      </c>
      <c r="AD308" s="619">
        <v>0</v>
      </c>
      <c r="AE308" s="569">
        <v>0</v>
      </c>
      <c r="AF308" s="568">
        <v>0</v>
      </c>
      <c r="AG308" s="570">
        <v>0</v>
      </c>
      <c r="AH308" s="571">
        <v>0</v>
      </c>
      <c r="AI308" s="620">
        <v>0.32069999999999999</v>
      </c>
      <c r="AJ308" s="621">
        <v>0.4975</v>
      </c>
      <c r="AK308" s="621">
        <v>0</v>
      </c>
      <c r="AL308" s="574">
        <v>0</v>
      </c>
      <c r="AM308" s="601">
        <v>0.441</v>
      </c>
      <c r="AN308" s="602">
        <v>0</v>
      </c>
      <c r="AO308" s="603">
        <v>0</v>
      </c>
      <c r="AP308" s="578">
        <v>0</v>
      </c>
      <c r="AQ308" s="578" t="s">
        <v>1377</v>
      </c>
      <c r="AR308" s="579">
        <v>0</v>
      </c>
      <c r="AS308" s="305">
        <v>0</v>
      </c>
      <c r="AT308" s="557">
        <v>0</v>
      </c>
      <c r="AU308" s="557">
        <v>0</v>
      </c>
      <c r="AV308" s="580">
        <v>0</v>
      </c>
      <c r="AW308" s="581">
        <v>0</v>
      </c>
      <c r="AX308" s="580">
        <v>0</v>
      </c>
      <c r="AY308" s="580">
        <v>0</v>
      </c>
      <c r="AZ308" s="229" t="s">
        <v>1231</v>
      </c>
      <c r="BA308" s="573">
        <v>0</v>
      </c>
      <c r="BB308" s="305">
        <v>0</v>
      </c>
      <c r="BC308" s="582">
        <v>0</v>
      </c>
      <c r="BD308" s="583">
        <v>0</v>
      </c>
      <c r="BE308" s="584">
        <v>0</v>
      </c>
      <c r="BF308" s="585">
        <v>0.01</v>
      </c>
      <c r="BG308" s="584">
        <v>0</v>
      </c>
      <c r="BH308" s="604">
        <v>0</v>
      </c>
      <c r="BI308" s="605"/>
      <c r="BK308" s="547"/>
    </row>
    <row r="309" spans="1:63" x14ac:dyDescent="0.2">
      <c r="A309" s="311" t="s">
        <v>580</v>
      </c>
      <c r="B309" s="606" t="s">
        <v>581</v>
      </c>
      <c r="C309" s="607" t="s">
        <v>592</v>
      </c>
      <c r="D309" s="608" t="s">
        <v>1123</v>
      </c>
      <c r="E309" s="185" t="s">
        <v>1127</v>
      </c>
      <c r="F309" s="609" t="s">
        <v>497</v>
      </c>
      <c r="G309" s="187">
        <v>34</v>
      </c>
      <c r="H309" s="610"/>
      <c r="I309" s="611">
        <v>0</v>
      </c>
      <c r="J309" s="611">
        <v>0</v>
      </c>
      <c r="K309" s="611">
        <v>0</v>
      </c>
      <c r="L309" s="611">
        <v>0</v>
      </c>
      <c r="M309" s="612">
        <v>0</v>
      </c>
      <c r="N309" s="186">
        <v>0</v>
      </c>
      <c r="O309" s="613">
        <v>0</v>
      </c>
      <c r="P309" s="613">
        <v>0</v>
      </c>
      <c r="Q309" s="614">
        <v>0</v>
      </c>
      <c r="R309" s="615">
        <v>0</v>
      </c>
      <c r="S309" s="613">
        <v>0</v>
      </c>
      <c r="T309" s="186">
        <v>0</v>
      </c>
      <c r="U309" s="616">
        <v>0</v>
      </c>
      <c r="V309" s="617">
        <v>0</v>
      </c>
      <c r="W309" s="563">
        <v>0</v>
      </c>
      <c r="X309" s="564">
        <v>0</v>
      </c>
      <c r="Y309" s="565">
        <v>0</v>
      </c>
      <c r="Z309" s="564">
        <v>0</v>
      </c>
      <c r="AA309" s="566">
        <v>0</v>
      </c>
      <c r="AB309" s="567">
        <v>0</v>
      </c>
      <c r="AC309" s="618">
        <v>0</v>
      </c>
      <c r="AD309" s="619">
        <v>0</v>
      </c>
      <c r="AE309" s="569">
        <v>0</v>
      </c>
      <c r="AF309" s="568">
        <v>0</v>
      </c>
      <c r="AG309" s="570">
        <v>0</v>
      </c>
      <c r="AH309" s="571">
        <v>0</v>
      </c>
      <c r="AI309" s="620">
        <v>0.31690000000000002</v>
      </c>
      <c r="AJ309" s="621">
        <v>0.49159999999999998</v>
      </c>
      <c r="AK309" s="621">
        <v>0</v>
      </c>
      <c r="AL309" s="574">
        <v>0</v>
      </c>
      <c r="AM309" s="601">
        <v>0.47320000000000001</v>
      </c>
      <c r="AN309" s="602">
        <v>0</v>
      </c>
      <c r="AO309" s="603">
        <v>0</v>
      </c>
      <c r="AP309" s="578">
        <v>0</v>
      </c>
      <c r="AQ309" s="578" t="s">
        <v>1377</v>
      </c>
      <c r="AR309" s="579">
        <v>0</v>
      </c>
      <c r="AS309" s="305">
        <v>0</v>
      </c>
      <c r="AT309" s="557">
        <v>0</v>
      </c>
      <c r="AU309" s="557">
        <v>0</v>
      </c>
      <c r="AV309" s="580">
        <v>0</v>
      </c>
      <c r="AW309" s="581">
        <v>0</v>
      </c>
      <c r="AX309" s="580">
        <v>0</v>
      </c>
      <c r="AY309" s="580">
        <v>0</v>
      </c>
      <c r="AZ309" s="229" t="s">
        <v>1231</v>
      </c>
      <c r="BA309" s="573">
        <v>0</v>
      </c>
      <c r="BB309" s="305">
        <v>0</v>
      </c>
      <c r="BC309" s="582">
        <v>0</v>
      </c>
      <c r="BD309" s="583">
        <v>0</v>
      </c>
      <c r="BE309" s="584">
        <v>0</v>
      </c>
      <c r="BF309" s="585">
        <v>9.9000000000000008E-3</v>
      </c>
      <c r="BG309" s="584">
        <v>0</v>
      </c>
      <c r="BH309" s="604">
        <v>0</v>
      </c>
      <c r="BI309" s="605"/>
      <c r="BK309" s="547"/>
    </row>
    <row r="310" spans="1:63" x14ac:dyDescent="0.2">
      <c r="A310" s="311" t="s">
        <v>583</v>
      </c>
      <c r="B310" s="606" t="s">
        <v>584</v>
      </c>
      <c r="C310" s="607" t="s">
        <v>592</v>
      </c>
      <c r="D310" s="608" t="s">
        <v>1123</v>
      </c>
      <c r="E310" s="185" t="s">
        <v>1128</v>
      </c>
      <c r="F310" s="609" t="s">
        <v>497</v>
      </c>
      <c r="G310" s="187">
        <v>34</v>
      </c>
      <c r="H310" s="610"/>
      <c r="I310" s="611">
        <v>0</v>
      </c>
      <c r="J310" s="611">
        <v>0</v>
      </c>
      <c r="K310" s="611">
        <v>0</v>
      </c>
      <c r="L310" s="611">
        <v>0</v>
      </c>
      <c r="M310" s="612">
        <v>0</v>
      </c>
      <c r="N310" s="186">
        <v>0</v>
      </c>
      <c r="O310" s="613">
        <v>0</v>
      </c>
      <c r="P310" s="613">
        <v>0</v>
      </c>
      <c r="Q310" s="614">
        <v>0</v>
      </c>
      <c r="R310" s="615">
        <v>0</v>
      </c>
      <c r="S310" s="613">
        <v>0</v>
      </c>
      <c r="T310" s="186">
        <v>0</v>
      </c>
      <c r="U310" s="616">
        <v>0</v>
      </c>
      <c r="V310" s="617">
        <v>0</v>
      </c>
      <c r="W310" s="563">
        <v>0</v>
      </c>
      <c r="X310" s="564">
        <v>0</v>
      </c>
      <c r="Y310" s="565">
        <v>0</v>
      </c>
      <c r="Z310" s="564">
        <v>0</v>
      </c>
      <c r="AA310" s="566">
        <v>0</v>
      </c>
      <c r="AB310" s="567">
        <v>0</v>
      </c>
      <c r="AC310" s="618">
        <v>0</v>
      </c>
      <c r="AD310" s="619">
        <v>0</v>
      </c>
      <c r="AE310" s="569">
        <v>0</v>
      </c>
      <c r="AF310" s="568">
        <v>0</v>
      </c>
      <c r="AG310" s="570">
        <v>0</v>
      </c>
      <c r="AH310" s="571">
        <v>0</v>
      </c>
      <c r="AI310" s="620">
        <v>0.31759999999999999</v>
      </c>
      <c r="AJ310" s="621">
        <v>0.49270000000000003</v>
      </c>
      <c r="AK310" s="621">
        <v>0</v>
      </c>
      <c r="AL310" s="574">
        <v>0</v>
      </c>
      <c r="AM310" s="601">
        <v>0.49030000000000001</v>
      </c>
      <c r="AN310" s="602">
        <v>0</v>
      </c>
      <c r="AO310" s="603">
        <v>0</v>
      </c>
      <c r="AP310" s="578">
        <v>0</v>
      </c>
      <c r="AQ310" s="578" t="s">
        <v>1377</v>
      </c>
      <c r="AR310" s="579">
        <v>0</v>
      </c>
      <c r="AS310" s="305">
        <v>0</v>
      </c>
      <c r="AT310" s="557">
        <v>0</v>
      </c>
      <c r="AU310" s="557">
        <v>0</v>
      </c>
      <c r="AV310" s="580">
        <v>0</v>
      </c>
      <c r="AW310" s="581">
        <v>0</v>
      </c>
      <c r="AX310" s="580">
        <v>0</v>
      </c>
      <c r="AY310" s="580">
        <v>0</v>
      </c>
      <c r="AZ310" s="229" t="s">
        <v>1231</v>
      </c>
      <c r="BA310" s="573">
        <v>0</v>
      </c>
      <c r="BB310" s="305">
        <v>0</v>
      </c>
      <c r="BC310" s="582">
        <v>0</v>
      </c>
      <c r="BD310" s="583">
        <v>0</v>
      </c>
      <c r="BE310" s="584">
        <v>0</v>
      </c>
      <c r="BF310" s="585">
        <v>9.9000000000000008E-3</v>
      </c>
      <c r="BG310" s="584">
        <v>0</v>
      </c>
      <c r="BH310" s="604">
        <v>0</v>
      </c>
      <c r="BI310" s="605"/>
      <c r="BK310" s="547"/>
    </row>
    <row r="311" spans="1:63" x14ac:dyDescent="0.2">
      <c r="A311" s="311" t="s">
        <v>586</v>
      </c>
      <c r="B311" s="606" t="s">
        <v>587</v>
      </c>
      <c r="C311" s="607" t="s">
        <v>592</v>
      </c>
      <c r="D311" s="608" t="s">
        <v>1123</v>
      </c>
      <c r="E311" s="185" t="s">
        <v>1129</v>
      </c>
      <c r="F311" s="609" t="s">
        <v>497</v>
      </c>
      <c r="G311" s="187">
        <v>34</v>
      </c>
      <c r="H311" s="610"/>
      <c r="I311" s="611">
        <v>0</v>
      </c>
      <c r="J311" s="611">
        <v>0</v>
      </c>
      <c r="K311" s="611">
        <v>0</v>
      </c>
      <c r="L311" s="611">
        <v>0</v>
      </c>
      <c r="M311" s="612">
        <v>0</v>
      </c>
      <c r="N311" s="186">
        <v>0</v>
      </c>
      <c r="O311" s="613">
        <v>0</v>
      </c>
      <c r="P311" s="613">
        <v>0</v>
      </c>
      <c r="Q311" s="614">
        <v>0</v>
      </c>
      <c r="R311" s="615">
        <v>0</v>
      </c>
      <c r="S311" s="613">
        <v>0</v>
      </c>
      <c r="T311" s="186">
        <v>0</v>
      </c>
      <c r="U311" s="616">
        <v>0</v>
      </c>
      <c r="V311" s="617">
        <v>0</v>
      </c>
      <c r="W311" s="563">
        <v>0</v>
      </c>
      <c r="X311" s="564">
        <v>0</v>
      </c>
      <c r="Y311" s="565">
        <v>0</v>
      </c>
      <c r="Z311" s="564">
        <v>0</v>
      </c>
      <c r="AA311" s="566">
        <v>0</v>
      </c>
      <c r="AB311" s="567">
        <v>0</v>
      </c>
      <c r="AC311" s="618">
        <v>0</v>
      </c>
      <c r="AD311" s="619">
        <v>0</v>
      </c>
      <c r="AE311" s="569">
        <v>0</v>
      </c>
      <c r="AF311" s="568">
        <v>0</v>
      </c>
      <c r="AG311" s="570">
        <v>0</v>
      </c>
      <c r="AH311" s="571">
        <v>0</v>
      </c>
      <c r="AI311" s="620">
        <v>0.3347</v>
      </c>
      <c r="AJ311" s="621">
        <v>0.51929999999999998</v>
      </c>
      <c r="AK311" s="621">
        <v>0</v>
      </c>
      <c r="AL311" s="574">
        <v>0</v>
      </c>
      <c r="AM311" s="601">
        <v>0.50449999999999995</v>
      </c>
      <c r="AN311" s="602">
        <v>0</v>
      </c>
      <c r="AO311" s="603">
        <v>0</v>
      </c>
      <c r="AP311" s="578">
        <v>0</v>
      </c>
      <c r="AQ311" s="578" t="s">
        <v>1377</v>
      </c>
      <c r="AR311" s="579">
        <v>0</v>
      </c>
      <c r="AS311" s="305">
        <v>0</v>
      </c>
      <c r="AT311" s="557">
        <v>0</v>
      </c>
      <c r="AU311" s="557">
        <v>0</v>
      </c>
      <c r="AV311" s="580">
        <v>0</v>
      </c>
      <c r="AW311" s="581">
        <v>0</v>
      </c>
      <c r="AX311" s="580">
        <v>0</v>
      </c>
      <c r="AY311" s="580">
        <v>0</v>
      </c>
      <c r="AZ311" s="229" t="s">
        <v>1231</v>
      </c>
      <c r="BA311" s="573">
        <v>0</v>
      </c>
      <c r="BB311" s="305">
        <v>0</v>
      </c>
      <c r="BC311" s="582">
        <v>0</v>
      </c>
      <c r="BD311" s="583">
        <v>0</v>
      </c>
      <c r="BE311" s="584">
        <v>0</v>
      </c>
      <c r="BF311" s="585">
        <v>1.0500000000000001E-2</v>
      </c>
      <c r="BG311" s="584">
        <v>0</v>
      </c>
      <c r="BH311" s="604">
        <v>0</v>
      </c>
      <c r="BI311" s="605"/>
      <c r="BK311" s="547"/>
    </row>
    <row r="312" spans="1:63" x14ac:dyDescent="0.2">
      <c r="A312" s="311" t="s">
        <v>589</v>
      </c>
      <c r="B312" s="606" t="s">
        <v>590</v>
      </c>
      <c r="C312" s="607" t="s">
        <v>592</v>
      </c>
      <c r="D312" s="608" t="s">
        <v>1123</v>
      </c>
      <c r="E312" s="185" t="s">
        <v>1130</v>
      </c>
      <c r="F312" s="609" t="s">
        <v>497</v>
      </c>
      <c r="G312" s="187">
        <v>34</v>
      </c>
      <c r="H312" s="610"/>
      <c r="I312" s="611">
        <v>0</v>
      </c>
      <c r="J312" s="611">
        <v>0</v>
      </c>
      <c r="K312" s="611">
        <v>0</v>
      </c>
      <c r="L312" s="611">
        <v>0</v>
      </c>
      <c r="M312" s="612">
        <v>0</v>
      </c>
      <c r="N312" s="186">
        <v>0</v>
      </c>
      <c r="O312" s="613">
        <v>0</v>
      </c>
      <c r="P312" s="613">
        <v>0</v>
      </c>
      <c r="Q312" s="614">
        <v>0</v>
      </c>
      <c r="R312" s="615">
        <v>0</v>
      </c>
      <c r="S312" s="613">
        <v>0</v>
      </c>
      <c r="T312" s="186">
        <v>0</v>
      </c>
      <c r="U312" s="616">
        <v>0</v>
      </c>
      <c r="V312" s="617">
        <v>0</v>
      </c>
      <c r="W312" s="563">
        <v>0</v>
      </c>
      <c r="X312" s="564">
        <v>0</v>
      </c>
      <c r="Y312" s="565">
        <v>0</v>
      </c>
      <c r="Z312" s="564">
        <v>0</v>
      </c>
      <c r="AA312" s="566">
        <v>0</v>
      </c>
      <c r="AB312" s="567">
        <v>0</v>
      </c>
      <c r="AC312" s="618">
        <v>0</v>
      </c>
      <c r="AD312" s="619">
        <v>0</v>
      </c>
      <c r="AE312" s="569">
        <v>0</v>
      </c>
      <c r="AF312" s="568">
        <v>0</v>
      </c>
      <c r="AG312" s="570">
        <v>0</v>
      </c>
      <c r="AH312" s="571">
        <v>0</v>
      </c>
      <c r="AI312" s="620">
        <v>0.23880000000000001</v>
      </c>
      <c r="AJ312" s="621">
        <v>0.3705</v>
      </c>
      <c r="AK312" s="621">
        <v>0</v>
      </c>
      <c r="AL312" s="574">
        <v>0</v>
      </c>
      <c r="AM312" s="601">
        <v>0.3473</v>
      </c>
      <c r="AN312" s="602">
        <v>0</v>
      </c>
      <c r="AO312" s="603">
        <v>0</v>
      </c>
      <c r="AP312" s="578">
        <v>0</v>
      </c>
      <c r="AQ312" s="578" t="s">
        <v>1377</v>
      </c>
      <c r="AR312" s="579">
        <v>0</v>
      </c>
      <c r="AS312" s="305">
        <v>0</v>
      </c>
      <c r="AT312" s="557">
        <v>0</v>
      </c>
      <c r="AU312" s="557">
        <v>0</v>
      </c>
      <c r="AV312" s="580">
        <v>0</v>
      </c>
      <c r="AW312" s="581">
        <v>0</v>
      </c>
      <c r="AX312" s="580">
        <v>0</v>
      </c>
      <c r="AY312" s="580">
        <v>0</v>
      </c>
      <c r="AZ312" s="229" t="s">
        <v>1231</v>
      </c>
      <c r="BA312" s="573">
        <v>0</v>
      </c>
      <c r="BB312" s="305">
        <v>0</v>
      </c>
      <c r="BC312" s="582">
        <v>0</v>
      </c>
      <c r="BD312" s="583">
        <v>0</v>
      </c>
      <c r="BE312" s="584">
        <v>0</v>
      </c>
      <c r="BF312" s="585">
        <v>7.4999999999999997E-3</v>
      </c>
      <c r="BG312" s="584">
        <v>0</v>
      </c>
      <c r="BH312" s="604">
        <v>0</v>
      </c>
      <c r="BI312" s="605"/>
      <c r="BK312" s="547"/>
    </row>
    <row r="313" spans="1:63" x14ac:dyDescent="0.2">
      <c r="A313" s="42" t="s">
        <v>592</v>
      </c>
      <c r="B313" s="43" t="s">
        <v>593</v>
      </c>
      <c r="C313" s="44" t="s">
        <v>592</v>
      </c>
      <c r="D313" s="45" t="s">
        <v>593</v>
      </c>
      <c r="E313" s="46" t="s">
        <v>594</v>
      </c>
      <c r="F313" s="47" t="s">
        <v>497</v>
      </c>
      <c r="G313" s="48">
        <v>34</v>
      </c>
      <c r="H313" s="610"/>
      <c r="I313" s="622">
        <v>6762474</v>
      </c>
      <c r="J313" s="622">
        <v>1365117</v>
      </c>
      <c r="K313" s="622">
        <v>0</v>
      </c>
      <c r="L313" s="622">
        <v>0</v>
      </c>
      <c r="M313" s="190">
        <v>0</v>
      </c>
      <c r="N313" s="623">
        <v>6762474</v>
      </c>
      <c r="O313" s="624">
        <v>1365117</v>
      </c>
      <c r="P313" s="624">
        <v>5397357</v>
      </c>
      <c r="Q313" s="625">
        <v>364.13</v>
      </c>
      <c r="R313" s="626">
        <v>18.54</v>
      </c>
      <c r="S313" s="624">
        <v>152566</v>
      </c>
      <c r="T313" s="623">
        <v>0</v>
      </c>
      <c r="U313" s="627">
        <v>5397357</v>
      </c>
      <c r="V313" s="628">
        <v>14822.61</v>
      </c>
      <c r="W313" s="563">
        <v>0</v>
      </c>
      <c r="X313" s="564">
        <v>0</v>
      </c>
      <c r="Y313" s="565">
        <v>14822.61</v>
      </c>
      <c r="Z313" s="564">
        <v>0</v>
      </c>
      <c r="AA313" s="566">
        <v>0</v>
      </c>
      <c r="AB313" s="567">
        <v>5397357</v>
      </c>
      <c r="AC313" s="674">
        <v>14822.61</v>
      </c>
      <c r="AD313" s="629">
        <v>1.56704</v>
      </c>
      <c r="AE313" s="569">
        <v>0</v>
      </c>
      <c r="AF313" s="675">
        <v>1.56704</v>
      </c>
      <c r="AG313" s="676">
        <v>1.5513999999999999</v>
      </c>
      <c r="AH313" s="676">
        <v>1.5513999999999999</v>
      </c>
      <c r="AI313" s="630">
        <v>0</v>
      </c>
      <c r="AJ313" s="631">
        <v>0</v>
      </c>
      <c r="AK313" s="631">
        <v>0</v>
      </c>
      <c r="AL313" s="574">
        <v>0</v>
      </c>
      <c r="AM313" s="601">
        <v>0</v>
      </c>
      <c r="AN313" s="602">
        <v>0</v>
      </c>
      <c r="AO313" s="603">
        <v>0</v>
      </c>
      <c r="AP313" s="578">
        <v>0</v>
      </c>
      <c r="AQ313" s="578" t="s">
        <v>1377</v>
      </c>
      <c r="AR313" s="579">
        <v>0</v>
      </c>
      <c r="AS313" s="305">
        <v>0</v>
      </c>
      <c r="AT313" s="557">
        <v>0</v>
      </c>
      <c r="AU313" s="557">
        <v>0</v>
      </c>
      <c r="AV313" s="580">
        <v>5397357</v>
      </c>
      <c r="AW313" s="581">
        <v>18.54</v>
      </c>
      <c r="AX313" s="580">
        <v>152566</v>
      </c>
      <c r="AY313" s="580">
        <v>5244791</v>
      </c>
      <c r="AZ313" s="229" t="s">
        <v>1231</v>
      </c>
      <c r="BA313" s="573">
        <v>1.5513999999999999</v>
      </c>
      <c r="BB313" s="305">
        <v>0</v>
      </c>
      <c r="BC313" s="582">
        <v>0</v>
      </c>
      <c r="BD313" s="583">
        <v>1.56704</v>
      </c>
      <c r="BE313" s="584">
        <v>3.1300000000000001E-2</v>
      </c>
      <c r="BF313" s="585">
        <v>0</v>
      </c>
      <c r="BG313" s="584">
        <v>0</v>
      </c>
      <c r="BH313" s="604">
        <v>0</v>
      </c>
      <c r="BI313" s="605"/>
      <c r="BK313" s="547"/>
    </row>
    <row r="314" spans="1:63" x14ac:dyDescent="0.2">
      <c r="A314" s="22" t="s">
        <v>595</v>
      </c>
      <c r="B314" s="37" t="s">
        <v>596</v>
      </c>
      <c r="C314" s="38" t="s">
        <v>595</v>
      </c>
      <c r="D314" s="24" t="s">
        <v>596</v>
      </c>
      <c r="E314" s="39" t="s">
        <v>597</v>
      </c>
      <c r="F314" s="40" t="s">
        <v>497</v>
      </c>
      <c r="G314" s="41">
        <v>35</v>
      </c>
      <c r="H314" s="525"/>
      <c r="I314" s="555">
        <v>3693673</v>
      </c>
      <c r="J314" s="555">
        <v>1140898</v>
      </c>
      <c r="K314" s="555">
        <v>0</v>
      </c>
      <c r="L314" s="555">
        <v>0</v>
      </c>
      <c r="M314" s="595">
        <v>0</v>
      </c>
      <c r="N314" s="181">
        <v>3693673</v>
      </c>
      <c r="O314" s="556">
        <v>1140898</v>
      </c>
      <c r="P314" s="556">
        <v>2552775</v>
      </c>
      <c r="Q314" s="596">
        <v>150.75</v>
      </c>
      <c r="R314" s="597">
        <v>3.75</v>
      </c>
      <c r="S314" s="556">
        <v>30859</v>
      </c>
      <c r="T314" s="181">
        <v>0</v>
      </c>
      <c r="U314" s="598">
        <v>2552775</v>
      </c>
      <c r="V314" s="599">
        <v>16933.830000000002</v>
      </c>
      <c r="W314" s="563">
        <v>298647</v>
      </c>
      <c r="X314" s="564">
        <v>1981.07</v>
      </c>
      <c r="Y314" s="565">
        <v>14952.760000000002</v>
      </c>
      <c r="Z314" s="564">
        <v>0</v>
      </c>
      <c r="AA314" s="566">
        <v>0</v>
      </c>
      <c r="AB314" s="567">
        <v>2552775</v>
      </c>
      <c r="AC314" s="538">
        <v>16933.830000000002</v>
      </c>
      <c r="AD314" s="600">
        <v>1.79023</v>
      </c>
      <c r="AE314" s="569">
        <v>0</v>
      </c>
      <c r="AF314" s="568">
        <v>1.79023</v>
      </c>
      <c r="AG314" s="570">
        <v>1.7723</v>
      </c>
      <c r="AH314" s="571">
        <v>1.7723</v>
      </c>
      <c r="AI314" s="572">
        <v>1</v>
      </c>
      <c r="AJ314" s="573">
        <v>1.7723</v>
      </c>
      <c r="AK314" s="573">
        <v>1.7723</v>
      </c>
      <c r="AL314" s="574">
        <v>1.0465</v>
      </c>
      <c r="AM314" s="601">
        <v>1.6935</v>
      </c>
      <c r="AN314" s="602">
        <v>1.6935</v>
      </c>
      <c r="AO314" s="603">
        <v>1.4668000000000001</v>
      </c>
      <c r="AP314" s="578">
        <v>0</v>
      </c>
      <c r="AQ314" s="578">
        <v>0</v>
      </c>
      <c r="AR314" s="579">
        <v>0</v>
      </c>
      <c r="AS314" s="305">
        <v>0</v>
      </c>
      <c r="AT314" s="557">
        <v>1</v>
      </c>
      <c r="AU314" s="557">
        <v>1</v>
      </c>
      <c r="AV314" s="580">
        <v>2552775</v>
      </c>
      <c r="AW314" s="581">
        <v>3.75</v>
      </c>
      <c r="AX314" s="580">
        <v>30859</v>
      </c>
      <c r="AY314" s="580">
        <v>2521916</v>
      </c>
      <c r="AZ314" s="229" t="s">
        <v>1231</v>
      </c>
      <c r="BA314" s="573">
        <v>1.7723</v>
      </c>
      <c r="BB314" s="305">
        <v>0</v>
      </c>
      <c r="BC314" s="582">
        <v>0</v>
      </c>
      <c r="BD314" s="583">
        <v>1.79023</v>
      </c>
      <c r="BE314" s="584">
        <v>3.5799999999999998E-2</v>
      </c>
      <c r="BF314" s="585">
        <v>3.5799999999999998E-2</v>
      </c>
      <c r="BG314" s="584">
        <v>3.5799999999999998E-2</v>
      </c>
      <c r="BH314" s="604">
        <v>0</v>
      </c>
      <c r="BI314" s="605"/>
      <c r="BK314" s="547"/>
    </row>
    <row r="315" spans="1:63" x14ac:dyDescent="0.2">
      <c r="A315" s="22" t="s">
        <v>598</v>
      </c>
      <c r="B315" s="37" t="s">
        <v>599</v>
      </c>
      <c r="C315" s="38" t="s">
        <v>598</v>
      </c>
      <c r="D315" s="24" t="s">
        <v>599</v>
      </c>
      <c r="E315" s="39" t="s">
        <v>600</v>
      </c>
      <c r="F315" s="40" t="s">
        <v>497</v>
      </c>
      <c r="G315" s="41">
        <v>35</v>
      </c>
      <c r="H315" s="287">
        <v>1</v>
      </c>
      <c r="I315" s="555">
        <v>44108</v>
      </c>
      <c r="J315" s="555">
        <v>10070</v>
      </c>
      <c r="K315" s="555">
        <v>0</v>
      </c>
      <c r="L315" s="555">
        <v>0</v>
      </c>
      <c r="M315" s="595">
        <v>0</v>
      </c>
      <c r="N315" s="181">
        <v>44108</v>
      </c>
      <c r="O315" s="556">
        <v>10070</v>
      </c>
      <c r="P315" s="556">
        <v>34038</v>
      </c>
      <c r="Q315" s="596">
        <v>3.98</v>
      </c>
      <c r="R315" s="597">
        <v>0</v>
      </c>
      <c r="S315" s="556">
        <v>0</v>
      </c>
      <c r="T315" s="181">
        <v>996</v>
      </c>
      <c r="U315" s="598">
        <v>33042</v>
      </c>
      <c r="V315" s="599">
        <v>8302.01</v>
      </c>
      <c r="W315" s="563">
        <v>0</v>
      </c>
      <c r="X315" s="564">
        <v>0</v>
      </c>
      <c r="Y315" s="565">
        <v>8302.01</v>
      </c>
      <c r="Z315" s="564">
        <v>0</v>
      </c>
      <c r="AA315" s="566">
        <v>0</v>
      </c>
      <c r="AB315" s="567">
        <v>33042</v>
      </c>
      <c r="AC315" s="538">
        <v>8302.01</v>
      </c>
      <c r="AD315" s="600">
        <v>0.87768000000000002</v>
      </c>
      <c r="AE315" s="569">
        <v>0</v>
      </c>
      <c r="AF315" s="568">
        <v>0.87768000000000002</v>
      </c>
      <c r="AG315" s="570">
        <v>0.86890000000000001</v>
      </c>
      <c r="AH315" s="571">
        <v>0.86890000000000001</v>
      </c>
      <c r="AI315" s="572">
        <v>3.6999999999999998E-2</v>
      </c>
      <c r="AJ315" s="573">
        <v>3.2099999999999997E-2</v>
      </c>
      <c r="AK315" s="573">
        <v>1.6851</v>
      </c>
      <c r="AL315" s="574">
        <v>1.0011000000000001</v>
      </c>
      <c r="AM315" s="601">
        <v>3.2099999999999997E-2</v>
      </c>
      <c r="AN315" s="602">
        <v>1.6833</v>
      </c>
      <c r="AO315" s="603">
        <v>1.5333000000000001</v>
      </c>
      <c r="AP315" s="578">
        <v>0</v>
      </c>
      <c r="AQ315" s="578">
        <v>0</v>
      </c>
      <c r="AR315" s="579">
        <v>0</v>
      </c>
      <c r="AS315" s="305">
        <v>0</v>
      </c>
      <c r="AT315" s="557">
        <v>1</v>
      </c>
      <c r="AU315" s="557">
        <v>1</v>
      </c>
      <c r="AV315" s="580">
        <v>33042</v>
      </c>
      <c r="AW315" s="581">
        <v>0</v>
      </c>
      <c r="AX315" s="580">
        <v>0</v>
      </c>
      <c r="AY315" s="580">
        <v>33042</v>
      </c>
      <c r="AZ315" s="229" t="s">
        <v>1231</v>
      </c>
      <c r="BA315" s="573">
        <v>0.86890000000000001</v>
      </c>
      <c r="BB315" s="305">
        <v>0</v>
      </c>
      <c r="BC315" s="582">
        <v>0</v>
      </c>
      <c r="BD315" s="583">
        <v>0.87768000000000002</v>
      </c>
      <c r="BE315" s="584">
        <v>1.7600000000000001E-2</v>
      </c>
      <c r="BF315" s="585">
        <v>6.9999999999999999E-4</v>
      </c>
      <c r="BG315" s="584">
        <v>3.4000000000000002E-2</v>
      </c>
      <c r="BH315" s="604">
        <v>0</v>
      </c>
      <c r="BI315" s="605"/>
      <c r="BK315" s="547"/>
    </row>
    <row r="316" spans="1:63" x14ac:dyDescent="0.2">
      <c r="A316" s="22" t="s">
        <v>601</v>
      </c>
      <c r="B316" s="37" t="s">
        <v>602</v>
      </c>
      <c r="C316" s="38" t="s">
        <v>601</v>
      </c>
      <c r="D316" s="24" t="s">
        <v>602</v>
      </c>
      <c r="E316" s="39" t="s">
        <v>603</v>
      </c>
      <c r="F316" s="40" t="s">
        <v>173</v>
      </c>
      <c r="G316" s="41">
        <v>35</v>
      </c>
      <c r="H316" s="525"/>
      <c r="I316" s="555">
        <v>4459349</v>
      </c>
      <c r="J316" s="555">
        <v>841270</v>
      </c>
      <c r="K316" s="555">
        <v>0</v>
      </c>
      <c r="L316" s="555">
        <v>0</v>
      </c>
      <c r="M316" s="595">
        <v>0</v>
      </c>
      <c r="N316" s="181">
        <v>4459349</v>
      </c>
      <c r="O316" s="556">
        <v>841270</v>
      </c>
      <c r="P316" s="556">
        <v>3618079</v>
      </c>
      <c r="Q316" s="596">
        <v>256.18</v>
      </c>
      <c r="R316" s="597">
        <v>0</v>
      </c>
      <c r="S316" s="556">
        <v>0</v>
      </c>
      <c r="T316" s="181">
        <v>0</v>
      </c>
      <c r="U316" s="598">
        <v>3618079</v>
      </c>
      <c r="V316" s="599">
        <v>14123.19</v>
      </c>
      <c r="W316" s="563">
        <v>12644</v>
      </c>
      <c r="X316" s="564">
        <v>49.36</v>
      </c>
      <c r="Y316" s="565">
        <v>14073.83</v>
      </c>
      <c r="Z316" s="564">
        <v>0</v>
      </c>
      <c r="AA316" s="566">
        <v>0</v>
      </c>
      <c r="AB316" s="567">
        <v>3618079</v>
      </c>
      <c r="AC316" s="538">
        <v>14123.19</v>
      </c>
      <c r="AD316" s="600">
        <v>1.4931000000000001</v>
      </c>
      <c r="AE316" s="569">
        <v>0</v>
      </c>
      <c r="AF316" s="568">
        <v>1.4931000000000001</v>
      </c>
      <c r="AG316" s="570">
        <v>1.4782</v>
      </c>
      <c r="AH316" s="571">
        <v>1.4782</v>
      </c>
      <c r="AI316" s="572">
        <v>0.49859999999999999</v>
      </c>
      <c r="AJ316" s="573">
        <v>0.73699999999999999</v>
      </c>
      <c r="AK316" s="573">
        <v>1.577</v>
      </c>
      <c r="AL316" s="574">
        <v>0.88560000000000005</v>
      </c>
      <c r="AM316" s="601">
        <v>0.83220000000000005</v>
      </c>
      <c r="AN316" s="602">
        <v>1.7806999999999999</v>
      </c>
      <c r="AO316" s="603">
        <v>1.7333000000000001</v>
      </c>
      <c r="AP316" s="578">
        <v>0</v>
      </c>
      <c r="AQ316" s="578">
        <v>0</v>
      </c>
      <c r="AR316" s="579">
        <v>0</v>
      </c>
      <c r="AS316" s="305">
        <v>0</v>
      </c>
      <c r="AT316" s="557">
        <v>1</v>
      </c>
      <c r="AU316" s="557">
        <v>1</v>
      </c>
      <c r="AV316" s="580">
        <v>3618079</v>
      </c>
      <c r="AW316" s="581">
        <v>0</v>
      </c>
      <c r="AX316" s="580">
        <v>0</v>
      </c>
      <c r="AY316" s="580">
        <v>3618079</v>
      </c>
      <c r="AZ316" s="229" t="s">
        <v>1231</v>
      </c>
      <c r="BA316" s="573">
        <v>1.4782</v>
      </c>
      <c r="BB316" s="305">
        <v>0</v>
      </c>
      <c r="BC316" s="582">
        <v>0</v>
      </c>
      <c r="BD316" s="583">
        <v>1.4931000000000001</v>
      </c>
      <c r="BE316" s="584">
        <v>2.9899999999999999E-2</v>
      </c>
      <c r="BF316" s="585">
        <v>1.49E-2</v>
      </c>
      <c r="BG316" s="584">
        <v>3.1799999999999995E-2</v>
      </c>
      <c r="BH316" s="604">
        <v>0</v>
      </c>
      <c r="BI316" s="605"/>
      <c r="BK316" s="547"/>
    </row>
    <row r="317" spans="1:63" x14ac:dyDescent="0.2">
      <c r="A317" s="22" t="s">
        <v>604</v>
      </c>
      <c r="B317" s="37" t="s">
        <v>605</v>
      </c>
      <c r="C317" s="38" t="s">
        <v>604</v>
      </c>
      <c r="D317" s="24" t="s">
        <v>605</v>
      </c>
      <c r="E317" s="39" t="s">
        <v>606</v>
      </c>
      <c r="F317" s="40" t="s">
        <v>173</v>
      </c>
      <c r="G317" s="41">
        <v>35</v>
      </c>
      <c r="H317" s="525"/>
      <c r="I317" s="555">
        <v>535402</v>
      </c>
      <c r="J317" s="555">
        <v>71182</v>
      </c>
      <c r="K317" s="555">
        <v>0</v>
      </c>
      <c r="L317" s="555">
        <v>0</v>
      </c>
      <c r="M317" s="595">
        <v>0</v>
      </c>
      <c r="N317" s="181">
        <v>535402</v>
      </c>
      <c r="O317" s="556">
        <v>71182</v>
      </c>
      <c r="P317" s="556">
        <v>464220</v>
      </c>
      <c r="Q317" s="596">
        <v>28.13</v>
      </c>
      <c r="R317" s="597">
        <v>2.33</v>
      </c>
      <c r="S317" s="556">
        <v>19174</v>
      </c>
      <c r="T317" s="181">
        <v>0</v>
      </c>
      <c r="U317" s="598">
        <v>464220</v>
      </c>
      <c r="V317" s="599">
        <v>16502.669999999998</v>
      </c>
      <c r="W317" s="563">
        <v>1099</v>
      </c>
      <c r="X317" s="564">
        <v>39.07</v>
      </c>
      <c r="Y317" s="565">
        <v>16463.599999999999</v>
      </c>
      <c r="Z317" s="564">
        <v>0</v>
      </c>
      <c r="AA317" s="566">
        <v>0</v>
      </c>
      <c r="AB317" s="567">
        <v>464220</v>
      </c>
      <c r="AC317" s="538">
        <v>16502.669999999998</v>
      </c>
      <c r="AD317" s="600">
        <v>1.74465</v>
      </c>
      <c r="AE317" s="569">
        <v>0</v>
      </c>
      <c r="AF317" s="568">
        <v>1.74465</v>
      </c>
      <c r="AG317" s="570">
        <v>1.7272000000000001</v>
      </c>
      <c r="AH317" s="571">
        <v>1.7272000000000001</v>
      </c>
      <c r="AI317" s="572">
        <v>0.5907</v>
      </c>
      <c r="AJ317" s="573">
        <v>1.0203</v>
      </c>
      <c r="AK317" s="573">
        <v>1.7378</v>
      </c>
      <c r="AL317" s="574">
        <v>0.97589999999999999</v>
      </c>
      <c r="AM317" s="601">
        <v>1.0455000000000001</v>
      </c>
      <c r="AN317" s="602">
        <v>1.7806999999999999</v>
      </c>
      <c r="AO317" s="603">
        <v>1.5729</v>
      </c>
      <c r="AP317" s="578">
        <v>0</v>
      </c>
      <c r="AQ317" s="578">
        <v>0</v>
      </c>
      <c r="AR317" s="579">
        <v>0</v>
      </c>
      <c r="AS317" s="305">
        <v>0</v>
      </c>
      <c r="AT317" s="557">
        <v>1</v>
      </c>
      <c r="AU317" s="557">
        <v>1</v>
      </c>
      <c r="AV317" s="580">
        <v>464220</v>
      </c>
      <c r="AW317" s="581">
        <v>2.33</v>
      </c>
      <c r="AX317" s="580">
        <v>19174</v>
      </c>
      <c r="AY317" s="580">
        <v>445046</v>
      </c>
      <c r="AZ317" s="229" t="s">
        <v>1231</v>
      </c>
      <c r="BA317" s="573">
        <v>1.7272000000000001</v>
      </c>
      <c r="BB317" s="305">
        <v>0</v>
      </c>
      <c r="BC317" s="582">
        <v>0</v>
      </c>
      <c r="BD317" s="583">
        <v>1.74465</v>
      </c>
      <c r="BE317" s="584">
        <v>3.49E-2</v>
      </c>
      <c r="BF317" s="585">
        <v>2.06E-2</v>
      </c>
      <c r="BG317" s="584">
        <v>3.5099999999999999E-2</v>
      </c>
      <c r="BH317" s="604">
        <v>0</v>
      </c>
      <c r="BI317" s="605"/>
      <c r="BK317" s="547"/>
    </row>
    <row r="318" spans="1:63" x14ac:dyDescent="0.2">
      <c r="A318" s="22" t="s">
        <v>607</v>
      </c>
      <c r="B318" s="37" t="s">
        <v>608</v>
      </c>
      <c r="C318" s="38" t="s">
        <v>607</v>
      </c>
      <c r="D318" s="24" t="s">
        <v>608</v>
      </c>
      <c r="E318" s="39" t="s">
        <v>609</v>
      </c>
      <c r="F318" s="40" t="s">
        <v>405</v>
      </c>
      <c r="G318" s="41">
        <v>35</v>
      </c>
      <c r="H318" s="525"/>
      <c r="I318" s="555">
        <v>4880730</v>
      </c>
      <c r="J318" s="555">
        <v>811997</v>
      </c>
      <c r="K318" s="555">
        <v>0</v>
      </c>
      <c r="L318" s="555">
        <v>0</v>
      </c>
      <c r="M318" s="595">
        <v>0</v>
      </c>
      <c r="N318" s="181">
        <v>4880730</v>
      </c>
      <c r="O318" s="556">
        <v>811997</v>
      </c>
      <c r="P318" s="556">
        <v>4068733</v>
      </c>
      <c r="Q318" s="596">
        <v>282.3</v>
      </c>
      <c r="R318" s="597">
        <v>9.59</v>
      </c>
      <c r="S318" s="556">
        <v>78916</v>
      </c>
      <c r="T318" s="181">
        <v>0</v>
      </c>
      <c r="U318" s="598">
        <v>4068733</v>
      </c>
      <c r="V318" s="599">
        <v>14412.8</v>
      </c>
      <c r="W318" s="563">
        <v>12094</v>
      </c>
      <c r="X318" s="564">
        <v>42.84</v>
      </c>
      <c r="Y318" s="565">
        <v>14369.96</v>
      </c>
      <c r="Z318" s="564">
        <v>0</v>
      </c>
      <c r="AA318" s="566">
        <v>0</v>
      </c>
      <c r="AB318" s="567">
        <v>4068733</v>
      </c>
      <c r="AC318" s="538">
        <v>14412.8</v>
      </c>
      <c r="AD318" s="600">
        <v>1.5237099999999999</v>
      </c>
      <c r="AE318" s="569">
        <v>0</v>
      </c>
      <c r="AF318" s="568">
        <v>1.5237099999999999</v>
      </c>
      <c r="AG318" s="570">
        <v>1.5085</v>
      </c>
      <c r="AH318" s="571">
        <v>1.5085</v>
      </c>
      <c r="AI318" s="572">
        <v>1</v>
      </c>
      <c r="AJ318" s="573">
        <v>1.5085</v>
      </c>
      <c r="AK318" s="573">
        <v>1.5085</v>
      </c>
      <c r="AL318" s="574">
        <v>1.0249999999999999</v>
      </c>
      <c r="AM318" s="601">
        <v>1.4717</v>
      </c>
      <c r="AN318" s="602">
        <v>1.4717</v>
      </c>
      <c r="AO318" s="603">
        <v>1.4976</v>
      </c>
      <c r="AP318" s="578">
        <v>0</v>
      </c>
      <c r="AQ318" s="578">
        <v>0</v>
      </c>
      <c r="AR318" s="579">
        <v>0</v>
      </c>
      <c r="AS318" s="305">
        <v>0</v>
      </c>
      <c r="AT318" s="557">
        <v>1</v>
      </c>
      <c r="AU318" s="557">
        <v>1</v>
      </c>
      <c r="AV318" s="580">
        <v>4068733</v>
      </c>
      <c r="AW318" s="581">
        <v>9.59</v>
      </c>
      <c r="AX318" s="580">
        <v>78916</v>
      </c>
      <c r="AY318" s="580">
        <v>3989817</v>
      </c>
      <c r="AZ318" s="229" t="s">
        <v>1231</v>
      </c>
      <c r="BA318" s="573">
        <v>1.5085</v>
      </c>
      <c r="BB318" s="305">
        <v>0</v>
      </c>
      <c r="BC318" s="582">
        <v>0</v>
      </c>
      <c r="BD318" s="583">
        <v>1.5237099999999999</v>
      </c>
      <c r="BE318" s="584">
        <v>3.0499999999999999E-2</v>
      </c>
      <c r="BF318" s="585">
        <v>3.0499999999999999E-2</v>
      </c>
      <c r="BG318" s="584">
        <v>3.0499999999999999E-2</v>
      </c>
      <c r="BH318" s="604">
        <v>0</v>
      </c>
      <c r="BI318" s="605"/>
      <c r="BK318" s="547"/>
    </row>
    <row r="319" spans="1:63" x14ac:dyDescent="0.2">
      <c r="A319" s="22" t="s">
        <v>610</v>
      </c>
      <c r="B319" s="37" t="s">
        <v>611</v>
      </c>
      <c r="C319" s="38" t="s">
        <v>610</v>
      </c>
      <c r="D319" s="24" t="s">
        <v>611</v>
      </c>
      <c r="E319" s="39" t="s">
        <v>612</v>
      </c>
      <c r="F319" s="40" t="s">
        <v>471</v>
      </c>
      <c r="G319" s="41">
        <v>35</v>
      </c>
      <c r="H319" s="525"/>
      <c r="I319" s="555">
        <v>1082980</v>
      </c>
      <c r="J319" s="555">
        <v>267840</v>
      </c>
      <c r="K319" s="555">
        <v>0</v>
      </c>
      <c r="L319" s="555">
        <v>0</v>
      </c>
      <c r="M319" s="595">
        <v>0</v>
      </c>
      <c r="N319" s="181">
        <v>1082980</v>
      </c>
      <c r="O319" s="556">
        <v>267840</v>
      </c>
      <c r="P319" s="556">
        <v>815140</v>
      </c>
      <c r="Q319" s="596">
        <v>48.21</v>
      </c>
      <c r="R319" s="597">
        <v>0</v>
      </c>
      <c r="S319" s="556">
        <v>0</v>
      </c>
      <c r="T319" s="181">
        <v>0</v>
      </c>
      <c r="U319" s="598">
        <v>815140</v>
      </c>
      <c r="V319" s="599">
        <v>16908.11</v>
      </c>
      <c r="W319" s="563">
        <v>2199</v>
      </c>
      <c r="X319" s="564">
        <v>45.61</v>
      </c>
      <c r="Y319" s="565">
        <v>16862.5</v>
      </c>
      <c r="Z319" s="564">
        <v>0</v>
      </c>
      <c r="AA319" s="566">
        <v>0</v>
      </c>
      <c r="AB319" s="567">
        <v>815140</v>
      </c>
      <c r="AC319" s="538">
        <v>16908.11</v>
      </c>
      <c r="AD319" s="600">
        <v>1.78752</v>
      </c>
      <c r="AE319" s="569">
        <v>0</v>
      </c>
      <c r="AF319" s="568">
        <v>1.78752</v>
      </c>
      <c r="AG319" s="570">
        <v>1.7696000000000001</v>
      </c>
      <c r="AH319" s="571">
        <v>1.7696000000000001</v>
      </c>
      <c r="AI319" s="572">
        <v>0.49049999999999999</v>
      </c>
      <c r="AJ319" s="573">
        <v>0.86799999999999999</v>
      </c>
      <c r="AK319" s="573">
        <v>1.7216</v>
      </c>
      <c r="AL319" s="574">
        <v>1.0155000000000001</v>
      </c>
      <c r="AM319" s="601">
        <v>0.8548</v>
      </c>
      <c r="AN319" s="602">
        <v>1.6954</v>
      </c>
      <c r="AO319" s="603">
        <v>1.5116000000000001</v>
      </c>
      <c r="AP319" s="578">
        <v>0</v>
      </c>
      <c r="AQ319" s="578">
        <v>0</v>
      </c>
      <c r="AR319" s="579">
        <v>0</v>
      </c>
      <c r="AS319" s="305">
        <v>0</v>
      </c>
      <c r="AT319" s="557">
        <v>1</v>
      </c>
      <c r="AU319" s="557">
        <v>1</v>
      </c>
      <c r="AV319" s="580">
        <v>815140</v>
      </c>
      <c r="AW319" s="581">
        <v>0</v>
      </c>
      <c r="AX319" s="580">
        <v>0</v>
      </c>
      <c r="AY319" s="580">
        <v>815140</v>
      </c>
      <c r="AZ319" s="229" t="s">
        <v>1231</v>
      </c>
      <c r="BA319" s="573">
        <v>1.7696000000000001</v>
      </c>
      <c r="BB319" s="305">
        <v>0</v>
      </c>
      <c r="BC319" s="582">
        <v>0</v>
      </c>
      <c r="BD319" s="583">
        <v>1.78752</v>
      </c>
      <c r="BE319" s="584">
        <v>3.5799999999999998E-2</v>
      </c>
      <c r="BF319" s="585">
        <v>1.7600000000000001E-2</v>
      </c>
      <c r="BG319" s="584">
        <v>3.4799999999999998E-2</v>
      </c>
      <c r="BH319" s="604">
        <v>0</v>
      </c>
      <c r="BI319" s="605"/>
      <c r="BK319" s="547"/>
    </row>
    <row r="320" spans="1:63" x14ac:dyDescent="0.2">
      <c r="A320" s="311" t="s">
        <v>598</v>
      </c>
      <c r="B320" s="606" t="s">
        <v>599</v>
      </c>
      <c r="C320" s="607" t="s">
        <v>613</v>
      </c>
      <c r="D320" s="608" t="s">
        <v>1131</v>
      </c>
      <c r="E320" s="185" t="s">
        <v>1132</v>
      </c>
      <c r="F320" s="609" t="s">
        <v>497</v>
      </c>
      <c r="G320" s="187">
        <v>35</v>
      </c>
      <c r="H320" s="610"/>
      <c r="I320" s="611">
        <v>0</v>
      </c>
      <c r="J320" s="611">
        <v>0</v>
      </c>
      <c r="K320" s="611">
        <v>0</v>
      </c>
      <c r="L320" s="611">
        <v>0</v>
      </c>
      <c r="M320" s="612">
        <v>0</v>
      </c>
      <c r="N320" s="186">
        <v>0</v>
      </c>
      <c r="O320" s="613">
        <v>0</v>
      </c>
      <c r="P320" s="613">
        <v>0</v>
      </c>
      <c r="Q320" s="614">
        <v>0</v>
      </c>
      <c r="R320" s="615">
        <v>0</v>
      </c>
      <c r="S320" s="613">
        <v>0</v>
      </c>
      <c r="T320" s="186">
        <v>0</v>
      </c>
      <c r="U320" s="616">
        <v>0</v>
      </c>
      <c r="V320" s="617">
        <v>0</v>
      </c>
      <c r="W320" s="563">
        <v>0</v>
      </c>
      <c r="X320" s="564">
        <v>0</v>
      </c>
      <c r="Y320" s="565">
        <v>0</v>
      </c>
      <c r="Z320" s="564">
        <v>0</v>
      </c>
      <c r="AA320" s="566">
        <v>0</v>
      </c>
      <c r="AB320" s="567">
        <v>0</v>
      </c>
      <c r="AC320" s="618">
        <v>0</v>
      </c>
      <c r="AD320" s="619">
        <v>0</v>
      </c>
      <c r="AE320" s="569">
        <v>0</v>
      </c>
      <c r="AF320" s="568">
        <v>0</v>
      </c>
      <c r="AG320" s="570">
        <v>0</v>
      </c>
      <c r="AH320" s="571">
        <v>0</v>
      </c>
      <c r="AI320" s="620">
        <v>0.45350000000000001</v>
      </c>
      <c r="AJ320" s="621">
        <v>0.75980000000000003</v>
      </c>
      <c r="AK320" s="621">
        <v>0</v>
      </c>
      <c r="AL320" s="574">
        <v>0</v>
      </c>
      <c r="AM320" s="601">
        <v>0.75900000000000001</v>
      </c>
      <c r="AN320" s="602">
        <v>0</v>
      </c>
      <c r="AO320" s="603">
        <v>0</v>
      </c>
      <c r="AP320" s="578">
        <v>0</v>
      </c>
      <c r="AQ320" s="578" t="s">
        <v>1377</v>
      </c>
      <c r="AR320" s="579">
        <v>0</v>
      </c>
      <c r="AS320" s="305">
        <v>0</v>
      </c>
      <c r="AT320" s="557">
        <v>0</v>
      </c>
      <c r="AU320" s="557">
        <v>0</v>
      </c>
      <c r="AV320" s="580">
        <v>0</v>
      </c>
      <c r="AW320" s="581">
        <v>0</v>
      </c>
      <c r="AX320" s="580">
        <v>0</v>
      </c>
      <c r="AY320" s="580">
        <v>0</v>
      </c>
      <c r="AZ320" s="229" t="s">
        <v>1231</v>
      </c>
      <c r="BA320" s="573">
        <v>0</v>
      </c>
      <c r="BB320" s="305">
        <v>0</v>
      </c>
      <c r="BC320" s="582">
        <v>0</v>
      </c>
      <c r="BD320" s="583">
        <v>0</v>
      </c>
      <c r="BE320" s="584">
        <v>0</v>
      </c>
      <c r="BF320" s="585">
        <v>1.5299999999999999E-2</v>
      </c>
      <c r="BG320" s="584">
        <v>0</v>
      </c>
      <c r="BH320" s="604">
        <v>0</v>
      </c>
      <c r="BI320" s="605"/>
      <c r="BK320" s="547"/>
    </row>
    <row r="321" spans="1:63" x14ac:dyDescent="0.2">
      <c r="A321" s="311" t="s">
        <v>601</v>
      </c>
      <c r="B321" s="606" t="s">
        <v>602</v>
      </c>
      <c r="C321" s="607" t="s">
        <v>613</v>
      </c>
      <c r="D321" s="608" t="s">
        <v>1131</v>
      </c>
      <c r="E321" s="185" t="s">
        <v>1133</v>
      </c>
      <c r="F321" s="609" t="s">
        <v>173</v>
      </c>
      <c r="G321" s="187">
        <v>35</v>
      </c>
      <c r="H321" s="610"/>
      <c r="I321" s="611">
        <v>0</v>
      </c>
      <c r="J321" s="611">
        <v>0</v>
      </c>
      <c r="K321" s="611">
        <v>0</v>
      </c>
      <c r="L321" s="611">
        <v>0</v>
      </c>
      <c r="M321" s="612">
        <v>0</v>
      </c>
      <c r="N321" s="186">
        <v>0</v>
      </c>
      <c r="O321" s="613">
        <v>0</v>
      </c>
      <c r="P321" s="613">
        <v>0</v>
      </c>
      <c r="Q321" s="614">
        <v>0</v>
      </c>
      <c r="R321" s="615">
        <v>0</v>
      </c>
      <c r="S321" s="613">
        <v>0</v>
      </c>
      <c r="T321" s="186">
        <v>0</v>
      </c>
      <c r="U321" s="616">
        <v>0</v>
      </c>
      <c r="V321" s="617">
        <v>0</v>
      </c>
      <c r="W321" s="563">
        <v>0</v>
      </c>
      <c r="X321" s="564">
        <v>0</v>
      </c>
      <c r="Y321" s="565">
        <v>0</v>
      </c>
      <c r="Z321" s="564">
        <v>0</v>
      </c>
      <c r="AA321" s="566">
        <v>0</v>
      </c>
      <c r="AB321" s="567">
        <v>0</v>
      </c>
      <c r="AC321" s="618">
        <v>0</v>
      </c>
      <c r="AD321" s="619">
        <v>0</v>
      </c>
      <c r="AE321" s="569">
        <v>0</v>
      </c>
      <c r="AF321" s="568">
        <v>0</v>
      </c>
      <c r="AG321" s="570">
        <v>0</v>
      </c>
      <c r="AH321" s="571">
        <v>0</v>
      </c>
      <c r="AI321" s="620">
        <v>0.50139999999999996</v>
      </c>
      <c r="AJ321" s="621">
        <v>0.84</v>
      </c>
      <c r="AK321" s="621">
        <v>0</v>
      </c>
      <c r="AL321" s="574">
        <v>0</v>
      </c>
      <c r="AM321" s="601">
        <v>0.94850000000000001</v>
      </c>
      <c r="AN321" s="602">
        <v>0</v>
      </c>
      <c r="AO321" s="603">
        <v>0</v>
      </c>
      <c r="AP321" s="578">
        <v>0</v>
      </c>
      <c r="AQ321" s="578" t="s">
        <v>1377</v>
      </c>
      <c r="AR321" s="579">
        <v>0</v>
      </c>
      <c r="AS321" s="305">
        <v>0</v>
      </c>
      <c r="AT321" s="557">
        <v>0</v>
      </c>
      <c r="AU321" s="557">
        <v>0</v>
      </c>
      <c r="AV321" s="580">
        <v>0</v>
      </c>
      <c r="AW321" s="581">
        <v>0</v>
      </c>
      <c r="AX321" s="580">
        <v>0</v>
      </c>
      <c r="AY321" s="580">
        <v>0</v>
      </c>
      <c r="AZ321" s="229" t="s">
        <v>1231</v>
      </c>
      <c r="BA321" s="573">
        <v>0</v>
      </c>
      <c r="BB321" s="305">
        <v>0</v>
      </c>
      <c r="BC321" s="582">
        <v>0</v>
      </c>
      <c r="BD321" s="583">
        <v>0</v>
      </c>
      <c r="BE321" s="584">
        <v>0</v>
      </c>
      <c r="BF321" s="585">
        <v>1.6899999999999998E-2</v>
      </c>
      <c r="BG321" s="584">
        <v>0</v>
      </c>
      <c r="BH321" s="604">
        <v>0</v>
      </c>
      <c r="BI321" s="605"/>
      <c r="BK321" s="547"/>
    </row>
    <row r="322" spans="1:63" x14ac:dyDescent="0.2">
      <c r="A322" s="311" t="s">
        <v>610</v>
      </c>
      <c r="B322" s="606" t="s">
        <v>611</v>
      </c>
      <c r="C322" s="607" t="s">
        <v>613</v>
      </c>
      <c r="D322" s="608" t="s">
        <v>1131</v>
      </c>
      <c r="E322" s="185" t="s">
        <v>1134</v>
      </c>
      <c r="F322" s="609" t="s">
        <v>471</v>
      </c>
      <c r="G322" s="187">
        <v>35</v>
      </c>
      <c r="H322" s="610"/>
      <c r="I322" s="611">
        <v>0</v>
      </c>
      <c r="J322" s="611">
        <v>0</v>
      </c>
      <c r="K322" s="611">
        <v>0</v>
      </c>
      <c r="L322" s="611">
        <v>0</v>
      </c>
      <c r="M322" s="612">
        <v>0</v>
      </c>
      <c r="N322" s="186">
        <v>0</v>
      </c>
      <c r="O322" s="613">
        <v>0</v>
      </c>
      <c r="P322" s="613">
        <v>0</v>
      </c>
      <c r="Q322" s="614">
        <v>0</v>
      </c>
      <c r="R322" s="615">
        <v>0</v>
      </c>
      <c r="S322" s="613">
        <v>0</v>
      </c>
      <c r="T322" s="186">
        <v>0</v>
      </c>
      <c r="U322" s="616">
        <v>0</v>
      </c>
      <c r="V322" s="617">
        <v>0</v>
      </c>
      <c r="W322" s="563">
        <v>0</v>
      </c>
      <c r="X322" s="564">
        <v>0</v>
      </c>
      <c r="Y322" s="565">
        <v>0</v>
      </c>
      <c r="Z322" s="564">
        <v>0</v>
      </c>
      <c r="AA322" s="566">
        <v>0</v>
      </c>
      <c r="AB322" s="567">
        <v>0</v>
      </c>
      <c r="AC322" s="618">
        <v>0</v>
      </c>
      <c r="AD322" s="619">
        <v>0</v>
      </c>
      <c r="AE322" s="569">
        <v>0</v>
      </c>
      <c r="AF322" s="568">
        <v>0</v>
      </c>
      <c r="AG322" s="570">
        <v>0</v>
      </c>
      <c r="AH322" s="571">
        <v>0</v>
      </c>
      <c r="AI322" s="620">
        <v>0.50949999999999995</v>
      </c>
      <c r="AJ322" s="621">
        <v>0.85360000000000003</v>
      </c>
      <c r="AK322" s="621">
        <v>0</v>
      </c>
      <c r="AL322" s="574">
        <v>0</v>
      </c>
      <c r="AM322" s="601">
        <v>0.84060000000000001</v>
      </c>
      <c r="AN322" s="602">
        <v>0</v>
      </c>
      <c r="AO322" s="603">
        <v>0</v>
      </c>
      <c r="AP322" s="578">
        <v>0</v>
      </c>
      <c r="AQ322" s="578" t="s">
        <v>1377</v>
      </c>
      <c r="AR322" s="579">
        <v>0</v>
      </c>
      <c r="AS322" s="305">
        <v>0</v>
      </c>
      <c r="AT322" s="557">
        <v>0</v>
      </c>
      <c r="AU322" s="557">
        <v>0</v>
      </c>
      <c r="AV322" s="580">
        <v>0</v>
      </c>
      <c r="AW322" s="581">
        <v>0</v>
      </c>
      <c r="AX322" s="580">
        <v>0</v>
      </c>
      <c r="AY322" s="580">
        <v>0</v>
      </c>
      <c r="AZ322" s="229" t="s">
        <v>1231</v>
      </c>
      <c r="BA322" s="573">
        <v>0</v>
      </c>
      <c r="BB322" s="305">
        <v>0</v>
      </c>
      <c r="BC322" s="582">
        <v>0</v>
      </c>
      <c r="BD322" s="583">
        <v>0</v>
      </c>
      <c r="BE322" s="584">
        <v>0</v>
      </c>
      <c r="BF322" s="585">
        <v>1.72E-2</v>
      </c>
      <c r="BG322" s="584">
        <v>0</v>
      </c>
      <c r="BH322" s="604">
        <v>0</v>
      </c>
      <c r="BI322" s="605"/>
      <c r="BK322" s="547"/>
    </row>
    <row r="323" spans="1:63" x14ac:dyDescent="0.2">
      <c r="A323" s="42" t="s">
        <v>613</v>
      </c>
      <c r="B323" s="43" t="s">
        <v>614</v>
      </c>
      <c r="C323" s="44" t="s">
        <v>613</v>
      </c>
      <c r="D323" s="45" t="s">
        <v>614</v>
      </c>
      <c r="E323" s="46" t="s">
        <v>615</v>
      </c>
      <c r="F323" s="47" t="s">
        <v>173</v>
      </c>
      <c r="G323" s="48">
        <v>35</v>
      </c>
      <c r="H323" s="610"/>
      <c r="I323" s="622">
        <v>7478149</v>
      </c>
      <c r="J323" s="622">
        <v>1771400</v>
      </c>
      <c r="K323" s="622">
        <v>0</v>
      </c>
      <c r="L323" s="622">
        <v>0</v>
      </c>
      <c r="M323" s="190">
        <v>0</v>
      </c>
      <c r="N323" s="623">
        <v>7478149</v>
      </c>
      <c r="O323" s="624">
        <v>1771400</v>
      </c>
      <c r="P323" s="624">
        <v>5706749</v>
      </c>
      <c r="Q323" s="625">
        <v>356.49</v>
      </c>
      <c r="R323" s="626">
        <v>32.659999999999997</v>
      </c>
      <c r="S323" s="624">
        <v>268759</v>
      </c>
      <c r="T323" s="623">
        <v>0</v>
      </c>
      <c r="U323" s="627">
        <v>5706749</v>
      </c>
      <c r="V323" s="628">
        <v>16008.16</v>
      </c>
      <c r="W323" s="563">
        <v>52621</v>
      </c>
      <c r="X323" s="564">
        <v>147.61000000000001</v>
      </c>
      <c r="Y323" s="565">
        <v>15860.55</v>
      </c>
      <c r="Z323" s="564">
        <v>0</v>
      </c>
      <c r="AA323" s="566">
        <v>0</v>
      </c>
      <c r="AB323" s="567">
        <v>5706749</v>
      </c>
      <c r="AC323" s="674">
        <v>16008.16</v>
      </c>
      <c r="AD323" s="629">
        <v>1.6923699999999999</v>
      </c>
      <c r="AE323" s="569">
        <v>0</v>
      </c>
      <c r="AF323" s="675">
        <v>1.6923699999999999</v>
      </c>
      <c r="AG323" s="676">
        <v>1.6754</v>
      </c>
      <c r="AH323" s="676">
        <v>1.6754</v>
      </c>
      <c r="AI323" s="630">
        <v>0</v>
      </c>
      <c r="AJ323" s="631">
        <v>0</v>
      </c>
      <c r="AK323" s="631">
        <v>0</v>
      </c>
      <c r="AL323" s="574">
        <v>0</v>
      </c>
      <c r="AM323" s="601">
        <v>0</v>
      </c>
      <c r="AN323" s="602">
        <v>0</v>
      </c>
      <c r="AO323" s="603">
        <v>0</v>
      </c>
      <c r="AP323" s="578">
        <v>0</v>
      </c>
      <c r="AQ323" s="578" t="s">
        <v>1377</v>
      </c>
      <c r="AR323" s="579">
        <v>0</v>
      </c>
      <c r="AS323" s="305">
        <v>0</v>
      </c>
      <c r="AT323" s="557">
        <v>0</v>
      </c>
      <c r="AU323" s="557">
        <v>0</v>
      </c>
      <c r="AV323" s="580">
        <v>5706749</v>
      </c>
      <c r="AW323" s="581">
        <v>32.659999999999997</v>
      </c>
      <c r="AX323" s="580">
        <v>268759</v>
      </c>
      <c r="AY323" s="580">
        <v>5437990</v>
      </c>
      <c r="AZ323" s="229" t="s">
        <v>1231</v>
      </c>
      <c r="BA323" s="573">
        <v>1.6754</v>
      </c>
      <c r="BB323" s="305">
        <v>0</v>
      </c>
      <c r="BC323" s="582">
        <v>0</v>
      </c>
      <c r="BD323" s="583">
        <v>1.6923699999999999</v>
      </c>
      <c r="BE323" s="584">
        <v>3.3799999999999997E-2</v>
      </c>
      <c r="BF323" s="585">
        <v>0</v>
      </c>
      <c r="BG323" s="584">
        <v>0</v>
      </c>
      <c r="BH323" s="604">
        <v>0</v>
      </c>
      <c r="BI323" s="605"/>
      <c r="BK323" s="547"/>
    </row>
    <row r="324" spans="1:63" x14ac:dyDescent="0.2">
      <c r="A324" s="311" t="s">
        <v>598</v>
      </c>
      <c r="B324" s="606" t="s">
        <v>599</v>
      </c>
      <c r="C324" s="607" t="s">
        <v>616</v>
      </c>
      <c r="D324" s="608" t="s">
        <v>1135</v>
      </c>
      <c r="E324" s="185" t="s">
        <v>1136</v>
      </c>
      <c r="F324" s="609" t="s">
        <v>497</v>
      </c>
      <c r="G324" s="187">
        <v>35</v>
      </c>
      <c r="H324" s="610"/>
      <c r="I324" s="611">
        <v>0</v>
      </c>
      <c r="J324" s="611">
        <v>0</v>
      </c>
      <c r="K324" s="611">
        <v>0</v>
      </c>
      <c r="L324" s="611">
        <v>0</v>
      </c>
      <c r="M324" s="612">
        <v>0</v>
      </c>
      <c r="N324" s="186">
        <v>0</v>
      </c>
      <c r="O324" s="613">
        <v>0</v>
      </c>
      <c r="P324" s="613">
        <v>0</v>
      </c>
      <c r="Q324" s="614">
        <v>0</v>
      </c>
      <c r="R324" s="615">
        <v>0</v>
      </c>
      <c r="S324" s="613">
        <v>0</v>
      </c>
      <c r="T324" s="186">
        <v>0</v>
      </c>
      <c r="U324" s="616">
        <v>0</v>
      </c>
      <c r="V324" s="617">
        <v>0</v>
      </c>
      <c r="W324" s="563">
        <v>0</v>
      </c>
      <c r="X324" s="564">
        <v>0</v>
      </c>
      <c r="Y324" s="565">
        <v>0</v>
      </c>
      <c r="Z324" s="564">
        <v>0</v>
      </c>
      <c r="AA324" s="566">
        <v>0</v>
      </c>
      <c r="AB324" s="567">
        <v>0</v>
      </c>
      <c r="AC324" s="618">
        <v>0</v>
      </c>
      <c r="AD324" s="619">
        <v>0</v>
      </c>
      <c r="AE324" s="569">
        <v>0</v>
      </c>
      <c r="AF324" s="568">
        <v>0</v>
      </c>
      <c r="AG324" s="570">
        <v>0</v>
      </c>
      <c r="AH324" s="571">
        <v>0</v>
      </c>
      <c r="AI324" s="620">
        <v>0.50949999999999995</v>
      </c>
      <c r="AJ324" s="621">
        <v>0.89319999999999999</v>
      </c>
      <c r="AK324" s="621">
        <v>0</v>
      </c>
      <c r="AL324" s="574">
        <v>0</v>
      </c>
      <c r="AM324" s="601">
        <v>0.89219999999999999</v>
      </c>
      <c r="AN324" s="602">
        <v>0</v>
      </c>
      <c r="AO324" s="603">
        <v>0</v>
      </c>
      <c r="AP324" s="578">
        <v>0</v>
      </c>
      <c r="AQ324" s="578" t="s">
        <v>1377</v>
      </c>
      <c r="AR324" s="579">
        <v>0</v>
      </c>
      <c r="AS324" s="305">
        <v>0</v>
      </c>
      <c r="AT324" s="557">
        <v>0</v>
      </c>
      <c r="AU324" s="557">
        <v>0</v>
      </c>
      <c r="AV324" s="580">
        <v>0</v>
      </c>
      <c r="AW324" s="581">
        <v>0</v>
      </c>
      <c r="AX324" s="580">
        <v>0</v>
      </c>
      <c r="AY324" s="580">
        <v>0</v>
      </c>
      <c r="AZ324" s="229" t="s">
        <v>1231</v>
      </c>
      <c r="BA324" s="573">
        <v>0</v>
      </c>
      <c r="BB324" s="305">
        <v>0</v>
      </c>
      <c r="BC324" s="582">
        <v>0</v>
      </c>
      <c r="BD324" s="583">
        <v>0</v>
      </c>
      <c r="BE324" s="584">
        <v>0</v>
      </c>
      <c r="BF324" s="585">
        <v>1.7999999999999999E-2</v>
      </c>
      <c r="BG324" s="584">
        <v>0</v>
      </c>
      <c r="BH324" s="604">
        <v>0</v>
      </c>
      <c r="BI324" s="605"/>
      <c r="BK324" s="547"/>
    </row>
    <row r="325" spans="1:63" x14ac:dyDescent="0.2">
      <c r="A325" s="311" t="s">
        <v>604</v>
      </c>
      <c r="B325" s="606" t="s">
        <v>605</v>
      </c>
      <c r="C325" s="607" t="s">
        <v>616</v>
      </c>
      <c r="D325" s="608" t="s">
        <v>1135</v>
      </c>
      <c r="E325" s="185" t="s">
        <v>1137</v>
      </c>
      <c r="F325" s="609" t="s">
        <v>173</v>
      </c>
      <c r="G325" s="187">
        <v>35</v>
      </c>
      <c r="H325" s="610"/>
      <c r="I325" s="611">
        <v>0</v>
      </c>
      <c r="J325" s="611">
        <v>0</v>
      </c>
      <c r="K325" s="611">
        <v>0</v>
      </c>
      <c r="L325" s="611">
        <v>0</v>
      </c>
      <c r="M325" s="612">
        <v>0</v>
      </c>
      <c r="N325" s="186">
        <v>0</v>
      </c>
      <c r="O325" s="613">
        <v>0</v>
      </c>
      <c r="P325" s="613">
        <v>0</v>
      </c>
      <c r="Q325" s="614">
        <v>0</v>
      </c>
      <c r="R325" s="615">
        <v>0</v>
      </c>
      <c r="S325" s="613">
        <v>0</v>
      </c>
      <c r="T325" s="186">
        <v>0</v>
      </c>
      <c r="U325" s="616">
        <v>0</v>
      </c>
      <c r="V325" s="617">
        <v>0</v>
      </c>
      <c r="W325" s="563">
        <v>0</v>
      </c>
      <c r="X325" s="564">
        <v>0</v>
      </c>
      <c r="Y325" s="565">
        <v>0</v>
      </c>
      <c r="Z325" s="564">
        <v>0</v>
      </c>
      <c r="AA325" s="566">
        <v>0</v>
      </c>
      <c r="AB325" s="567">
        <v>0</v>
      </c>
      <c r="AC325" s="618">
        <v>0</v>
      </c>
      <c r="AD325" s="619">
        <v>0</v>
      </c>
      <c r="AE325" s="569">
        <v>0</v>
      </c>
      <c r="AF325" s="568">
        <v>0</v>
      </c>
      <c r="AG325" s="570">
        <v>0</v>
      </c>
      <c r="AH325" s="571">
        <v>0</v>
      </c>
      <c r="AI325" s="620">
        <v>0.4093</v>
      </c>
      <c r="AJ325" s="621">
        <v>0.71750000000000003</v>
      </c>
      <c r="AK325" s="621">
        <v>0</v>
      </c>
      <c r="AL325" s="574">
        <v>0</v>
      </c>
      <c r="AM325" s="601">
        <v>0.73519999999999996</v>
      </c>
      <c r="AN325" s="602">
        <v>0</v>
      </c>
      <c r="AO325" s="603">
        <v>0</v>
      </c>
      <c r="AP325" s="578">
        <v>0</v>
      </c>
      <c r="AQ325" s="578" t="s">
        <v>1377</v>
      </c>
      <c r="AR325" s="579">
        <v>0</v>
      </c>
      <c r="AS325" s="305">
        <v>0</v>
      </c>
      <c r="AT325" s="557">
        <v>0</v>
      </c>
      <c r="AU325" s="557">
        <v>0</v>
      </c>
      <c r="AV325" s="580">
        <v>0</v>
      </c>
      <c r="AW325" s="581">
        <v>0</v>
      </c>
      <c r="AX325" s="580">
        <v>0</v>
      </c>
      <c r="AY325" s="580">
        <v>0</v>
      </c>
      <c r="AZ325" s="229" t="s">
        <v>1231</v>
      </c>
      <c r="BA325" s="573">
        <v>0</v>
      </c>
      <c r="BB325" s="305">
        <v>0</v>
      </c>
      <c r="BC325" s="582">
        <v>0</v>
      </c>
      <c r="BD325" s="583">
        <v>0</v>
      </c>
      <c r="BE325" s="584">
        <v>0</v>
      </c>
      <c r="BF325" s="585">
        <v>1.4500000000000001E-2</v>
      </c>
      <c r="BG325" s="584">
        <v>0</v>
      </c>
      <c r="BH325" s="604">
        <v>0</v>
      </c>
      <c r="BI325" s="605"/>
      <c r="BK325" s="547"/>
    </row>
    <row r="326" spans="1:63" x14ac:dyDescent="0.2">
      <c r="A326" s="50" t="s">
        <v>616</v>
      </c>
      <c r="B326" s="51" t="s">
        <v>617</v>
      </c>
      <c r="C326" s="52" t="s">
        <v>616</v>
      </c>
      <c r="D326" s="53" t="s">
        <v>617</v>
      </c>
      <c r="E326" s="54" t="s">
        <v>618</v>
      </c>
      <c r="F326" s="55" t="s">
        <v>497</v>
      </c>
      <c r="G326" s="56">
        <v>35</v>
      </c>
      <c r="H326" s="610"/>
      <c r="I326" s="633">
        <v>1566101</v>
      </c>
      <c r="J326" s="633">
        <v>321220</v>
      </c>
      <c r="K326" s="633">
        <v>0</v>
      </c>
      <c r="L326" s="633">
        <v>0</v>
      </c>
      <c r="M326" s="192">
        <v>0</v>
      </c>
      <c r="N326" s="634">
        <v>1566101</v>
      </c>
      <c r="O326" s="635">
        <v>321220</v>
      </c>
      <c r="P326" s="635">
        <v>1244881</v>
      </c>
      <c r="Q326" s="636">
        <v>74.319999999999993</v>
      </c>
      <c r="R326" s="637">
        <v>0</v>
      </c>
      <c r="S326" s="635">
        <v>0</v>
      </c>
      <c r="T326" s="634">
        <v>0</v>
      </c>
      <c r="U326" s="638">
        <v>1244881</v>
      </c>
      <c r="V326" s="639">
        <v>16750.28</v>
      </c>
      <c r="W326" s="563">
        <v>3298</v>
      </c>
      <c r="X326" s="564">
        <v>44.38</v>
      </c>
      <c r="Y326" s="565">
        <v>16705.899999999998</v>
      </c>
      <c r="Z326" s="564">
        <v>0</v>
      </c>
      <c r="AA326" s="566">
        <v>0</v>
      </c>
      <c r="AB326" s="567">
        <v>1244881</v>
      </c>
      <c r="AC326" s="640">
        <v>16750.28</v>
      </c>
      <c r="AD326" s="641">
        <v>1.7708299999999999</v>
      </c>
      <c r="AE326" s="569">
        <v>0</v>
      </c>
      <c r="AF326" s="642">
        <v>1.7708299999999999</v>
      </c>
      <c r="AG326" s="643">
        <v>1.7531000000000001</v>
      </c>
      <c r="AH326" s="571">
        <v>1.7531000000000001</v>
      </c>
      <c r="AI326" s="644">
        <v>0</v>
      </c>
      <c r="AJ326" s="645">
        <v>0</v>
      </c>
      <c r="AK326" s="645">
        <v>0</v>
      </c>
      <c r="AL326" s="574">
        <v>0</v>
      </c>
      <c r="AM326" s="601">
        <v>0</v>
      </c>
      <c r="AN326" s="602">
        <v>0</v>
      </c>
      <c r="AO326" s="603">
        <v>0</v>
      </c>
      <c r="AP326" s="578">
        <v>0</v>
      </c>
      <c r="AQ326" s="578" t="s">
        <v>1377</v>
      </c>
      <c r="AR326" s="579">
        <v>0</v>
      </c>
      <c r="AS326" s="305">
        <v>0</v>
      </c>
      <c r="AT326" s="557">
        <v>0</v>
      </c>
      <c r="AU326" s="557">
        <v>0</v>
      </c>
      <c r="AV326" s="580">
        <v>1244881</v>
      </c>
      <c r="AW326" s="581">
        <v>0</v>
      </c>
      <c r="AX326" s="580">
        <v>0</v>
      </c>
      <c r="AY326" s="580">
        <v>1244881</v>
      </c>
      <c r="AZ326" s="229" t="s">
        <v>1231</v>
      </c>
      <c r="BA326" s="573">
        <v>1.7531000000000001</v>
      </c>
      <c r="BB326" s="305">
        <v>0</v>
      </c>
      <c r="BC326" s="582">
        <v>0</v>
      </c>
      <c r="BD326" s="583">
        <v>1.7708299999999999</v>
      </c>
      <c r="BE326" s="584">
        <v>3.5400000000000001E-2</v>
      </c>
      <c r="BF326" s="585">
        <v>0</v>
      </c>
      <c r="BG326" s="584">
        <v>0</v>
      </c>
      <c r="BH326" s="604">
        <v>0</v>
      </c>
      <c r="BI326" s="605"/>
      <c r="BK326" s="547"/>
    </row>
    <row r="327" spans="1:63" x14ac:dyDescent="0.2">
      <c r="A327" s="22" t="s">
        <v>619</v>
      </c>
      <c r="B327" s="37" t="s">
        <v>620</v>
      </c>
      <c r="C327" s="38" t="s">
        <v>619</v>
      </c>
      <c r="D327" s="24" t="s">
        <v>620</v>
      </c>
      <c r="E327" s="39" t="s">
        <v>621</v>
      </c>
      <c r="F327" s="40" t="s">
        <v>74</v>
      </c>
      <c r="G327" s="41">
        <v>36</v>
      </c>
      <c r="H327" s="525"/>
      <c r="I327" s="555">
        <v>5467111</v>
      </c>
      <c r="J327" s="555">
        <v>1168011</v>
      </c>
      <c r="K327" s="555">
        <v>0</v>
      </c>
      <c r="L327" s="555">
        <v>0</v>
      </c>
      <c r="M327" s="595">
        <v>0</v>
      </c>
      <c r="N327" s="181">
        <v>5467111</v>
      </c>
      <c r="O327" s="556">
        <v>1168011</v>
      </c>
      <c r="P327" s="556">
        <v>4299100</v>
      </c>
      <c r="Q327" s="596">
        <v>345.3</v>
      </c>
      <c r="R327" s="597">
        <v>0</v>
      </c>
      <c r="S327" s="556">
        <v>0</v>
      </c>
      <c r="T327" s="181">
        <v>0</v>
      </c>
      <c r="U327" s="598">
        <v>4299100</v>
      </c>
      <c r="V327" s="599">
        <v>12450.33</v>
      </c>
      <c r="W327" s="563">
        <v>60761</v>
      </c>
      <c r="X327" s="564">
        <v>175.97</v>
      </c>
      <c r="Y327" s="565">
        <v>12274.36</v>
      </c>
      <c r="Z327" s="564">
        <v>0</v>
      </c>
      <c r="AA327" s="566">
        <v>0</v>
      </c>
      <c r="AB327" s="567">
        <v>4299100</v>
      </c>
      <c r="AC327" s="538">
        <v>12450.33</v>
      </c>
      <c r="AD327" s="600">
        <v>1.3162400000000001</v>
      </c>
      <c r="AE327" s="569">
        <v>0</v>
      </c>
      <c r="AF327" s="568">
        <v>1.3162400000000001</v>
      </c>
      <c r="AG327" s="570">
        <v>1.3030999999999999</v>
      </c>
      <c r="AH327" s="571">
        <v>1.3030999999999999</v>
      </c>
      <c r="AI327" s="572">
        <v>0.57899999999999996</v>
      </c>
      <c r="AJ327" s="573">
        <v>0.75449999999999995</v>
      </c>
      <c r="AK327" s="573">
        <v>1.4226000000000001</v>
      </c>
      <c r="AL327" s="574">
        <v>1.038</v>
      </c>
      <c r="AM327" s="601">
        <v>0.72689999999999999</v>
      </c>
      <c r="AN327" s="602">
        <v>1.3704999999999998</v>
      </c>
      <c r="AO327" s="603">
        <v>1.4787999999999999</v>
      </c>
      <c r="AP327" s="578">
        <v>0</v>
      </c>
      <c r="AQ327" s="578">
        <v>0</v>
      </c>
      <c r="AR327" s="579">
        <v>0</v>
      </c>
      <c r="AS327" s="305">
        <v>0</v>
      </c>
      <c r="AT327" s="557">
        <v>1</v>
      </c>
      <c r="AU327" s="557">
        <v>1</v>
      </c>
      <c r="AV327" s="580">
        <v>4299100</v>
      </c>
      <c r="AW327" s="581">
        <v>0</v>
      </c>
      <c r="AX327" s="580">
        <v>0</v>
      </c>
      <c r="AY327" s="580">
        <v>4299100</v>
      </c>
      <c r="AZ327" s="229" t="s">
        <v>1231</v>
      </c>
      <c r="BA327" s="573">
        <v>1.3030999999999999</v>
      </c>
      <c r="BB327" s="305">
        <v>0</v>
      </c>
      <c r="BC327" s="582">
        <v>0</v>
      </c>
      <c r="BD327" s="583">
        <v>1.3162400000000001</v>
      </c>
      <c r="BE327" s="584">
        <v>2.63E-2</v>
      </c>
      <c r="BF327" s="585">
        <v>1.52E-2</v>
      </c>
      <c r="BG327" s="584">
        <v>2.87E-2</v>
      </c>
      <c r="BH327" s="604">
        <v>0</v>
      </c>
      <c r="BI327" s="605"/>
      <c r="BK327" s="547"/>
    </row>
    <row r="328" spans="1:63" x14ac:dyDescent="0.2">
      <c r="A328" s="22" t="s">
        <v>622</v>
      </c>
      <c r="B328" s="37" t="s">
        <v>169</v>
      </c>
      <c r="C328" s="38" t="s">
        <v>622</v>
      </c>
      <c r="D328" s="24" t="s">
        <v>169</v>
      </c>
      <c r="E328" s="39" t="s">
        <v>623</v>
      </c>
      <c r="F328" s="40" t="s">
        <v>74</v>
      </c>
      <c r="G328" s="41">
        <v>36</v>
      </c>
      <c r="H328" s="525"/>
      <c r="I328" s="555">
        <v>3305085</v>
      </c>
      <c r="J328" s="555">
        <v>573482</v>
      </c>
      <c r="K328" s="555">
        <v>0</v>
      </c>
      <c r="L328" s="555">
        <v>0</v>
      </c>
      <c r="M328" s="595">
        <v>0</v>
      </c>
      <c r="N328" s="181">
        <v>3305085</v>
      </c>
      <c r="O328" s="556">
        <v>573482</v>
      </c>
      <c r="P328" s="556">
        <v>2731603</v>
      </c>
      <c r="Q328" s="596">
        <v>205.83</v>
      </c>
      <c r="R328" s="597">
        <v>6.83</v>
      </c>
      <c r="S328" s="556">
        <v>56204</v>
      </c>
      <c r="T328" s="181">
        <v>0</v>
      </c>
      <c r="U328" s="598">
        <v>2731603</v>
      </c>
      <c r="V328" s="599">
        <v>13271.16</v>
      </c>
      <c r="W328" s="563">
        <v>96897</v>
      </c>
      <c r="X328" s="564">
        <v>470.76</v>
      </c>
      <c r="Y328" s="565">
        <v>12800.4</v>
      </c>
      <c r="Z328" s="564">
        <v>0</v>
      </c>
      <c r="AA328" s="566">
        <v>0</v>
      </c>
      <c r="AB328" s="567">
        <v>2731603</v>
      </c>
      <c r="AC328" s="538">
        <v>13271.16</v>
      </c>
      <c r="AD328" s="600">
        <v>1.4030199999999999</v>
      </c>
      <c r="AE328" s="569">
        <v>0</v>
      </c>
      <c r="AF328" s="568">
        <v>1.4030199999999999</v>
      </c>
      <c r="AG328" s="570">
        <v>1.389</v>
      </c>
      <c r="AH328" s="571">
        <v>1.389</v>
      </c>
      <c r="AI328" s="572">
        <v>1</v>
      </c>
      <c r="AJ328" s="573">
        <v>1.389</v>
      </c>
      <c r="AK328" s="573">
        <v>1.389</v>
      </c>
      <c r="AL328" s="574">
        <v>0.93889999999999996</v>
      </c>
      <c r="AM328" s="601">
        <v>1.4794</v>
      </c>
      <c r="AN328" s="602">
        <v>1.4794</v>
      </c>
      <c r="AO328" s="603">
        <v>1.6349</v>
      </c>
      <c r="AP328" s="578">
        <v>0</v>
      </c>
      <c r="AQ328" s="578">
        <v>0</v>
      </c>
      <c r="AR328" s="579">
        <v>0</v>
      </c>
      <c r="AS328" s="305">
        <v>0</v>
      </c>
      <c r="AT328" s="557">
        <v>1</v>
      </c>
      <c r="AU328" s="557">
        <v>1</v>
      </c>
      <c r="AV328" s="580">
        <v>2731603</v>
      </c>
      <c r="AW328" s="581">
        <v>6.83</v>
      </c>
      <c r="AX328" s="580">
        <v>56204</v>
      </c>
      <c r="AY328" s="580">
        <v>2675399</v>
      </c>
      <c r="AZ328" s="229" t="s">
        <v>1231</v>
      </c>
      <c r="BA328" s="573">
        <v>1.389</v>
      </c>
      <c r="BB328" s="305">
        <v>0</v>
      </c>
      <c r="BC328" s="582">
        <v>0</v>
      </c>
      <c r="BD328" s="583">
        <v>1.4030199999999999</v>
      </c>
      <c r="BE328" s="584">
        <v>2.81E-2</v>
      </c>
      <c r="BF328" s="585">
        <v>2.81E-2</v>
      </c>
      <c r="BG328" s="584">
        <v>2.81E-2</v>
      </c>
      <c r="BH328" s="604">
        <v>0</v>
      </c>
      <c r="BI328" s="605"/>
      <c r="BK328" s="547"/>
    </row>
    <row r="329" spans="1:63" x14ac:dyDescent="0.2">
      <c r="A329" s="22" t="s">
        <v>624</v>
      </c>
      <c r="B329" s="37" t="s">
        <v>625</v>
      </c>
      <c r="C329" s="38" t="s">
        <v>624</v>
      </c>
      <c r="D329" s="24" t="s">
        <v>625</v>
      </c>
      <c r="E329" s="39" t="s">
        <v>626</v>
      </c>
      <c r="F329" s="40" t="s">
        <v>10</v>
      </c>
      <c r="G329" s="41">
        <v>36</v>
      </c>
      <c r="H329" s="525"/>
      <c r="I329" s="555">
        <v>187499</v>
      </c>
      <c r="J329" s="555">
        <v>40536</v>
      </c>
      <c r="K329" s="555">
        <v>0</v>
      </c>
      <c r="L329" s="555">
        <v>0</v>
      </c>
      <c r="M329" s="595">
        <v>0</v>
      </c>
      <c r="N329" s="181">
        <v>187499</v>
      </c>
      <c r="O329" s="556">
        <v>40536</v>
      </c>
      <c r="P329" s="556">
        <v>146963</v>
      </c>
      <c r="Q329" s="596">
        <v>14.18</v>
      </c>
      <c r="R329" s="597">
        <v>0</v>
      </c>
      <c r="S329" s="556">
        <v>0</v>
      </c>
      <c r="T329" s="181">
        <v>0</v>
      </c>
      <c r="U329" s="598">
        <v>146963</v>
      </c>
      <c r="V329" s="599">
        <v>10364.1</v>
      </c>
      <c r="W329" s="563">
        <v>54</v>
      </c>
      <c r="X329" s="564">
        <v>3.81</v>
      </c>
      <c r="Y329" s="565">
        <v>10360.290000000001</v>
      </c>
      <c r="Z329" s="564">
        <v>0</v>
      </c>
      <c r="AA329" s="566">
        <v>0</v>
      </c>
      <c r="AB329" s="567">
        <v>146963</v>
      </c>
      <c r="AC329" s="538">
        <v>10364.1</v>
      </c>
      <c r="AD329" s="600">
        <v>1.0956900000000001</v>
      </c>
      <c r="AE329" s="569">
        <v>0</v>
      </c>
      <c r="AF329" s="568">
        <v>1.0956900000000001</v>
      </c>
      <c r="AG329" s="570">
        <v>1.0847</v>
      </c>
      <c r="AH329" s="571">
        <v>1.0847</v>
      </c>
      <c r="AI329" s="572">
        <v>0.56189999999999996</v>
      </c>
      <c r="AJ329" s="573">
        <v>0.60950000000000004</v>
      </c>
      <c r="AK329" s="573">
        <v>1.3048000000000002</v>
      </c>
      <c r="AL329" s="574">
        <v>1.0889</v>
      </c>
      <c r="AM329" s="601">
        <v>0.55969999999999998</v>
      </c>
      <c r="AN329" s="602">
        <v>1.1981999999999999</v>
      </c>
      <c r="AO329" s="603">
        <v>1.4097</v>
      </c>
      <c r="AP329" s="578">
        <v>0</v>
      </c>
      <c r="AQ329" s="578">
        <v>0</v>
      </c>
      <c r="AR329" s="579">
        <v>0</v>
      </c>
      <c r="AS329" s="305">
        <v>0</v>
      </c>
      <c r="AT329" s="557">
        <v>1</v>
      </c>
      <c r="AU329" s="557">
        <v>1</v>
      </c>
      <c r="AV329" s="580">
        <v>146963</v>
      </c>
      <c r="AW329" s="581">
        <v>0</v>
      </c>
      <c r="AX329" s="580">
        <v>0</v>
      </c>
      <c r="AY329" s="580">
        <v>146963</v>
      </c>
      <c r="AZ329" s="229" t="s">
        <v>1231</v>
      </c>
      <c r="BA329" s="573">
        <v>1.0847</v>
      </c>
      <c r="BB329" s="305">
        <v>0</v>
      </c>
      <c r="BC329" s="582">
        <v>0</v>
      </c>
      <c r="BD329" s="583">
        <v>1.0956900000000001</v>
      </c>
      <c r="BE329" s="584">
        <v>2.1899999999999999E-2</v>
      </c>
      <c r="BF329" s="585">
        <v>1.23E-2</v>
      </c>
      <c r="BG329" s="584">
        <v>2.64E-2</v>
      </c>
      <c r="BH329" s="604">
        <v>0</v>
      </c>
      <c r="BI329" s="605"/>
      <c r="BK329" s="547"/>
    </row>
    <row r="330" spans="1:63" x14ac:dyDescent="0.2">
      <c r="A330" s="22" t="s">
        <v>627</v>
      </c>
      <c r="B330" s="37" t="s">
        <v>628</v>
      </c>
      <c r="C330" s="38" t="s">
        <v>627</v>
      </c>
      <c r="D330" s="24" t="s">
        <v>628</v>
      </c>
      <c r="E330" s="39" t="s">
        <v>629</v>
      </c>
      <c r="F330" s="40" t="s">
        <v>10</v>
      </c>
      <c r="G330" s="41">
        <v>36</v>
      </c>
      <c r="H330" s="525"/>
      <c r="I330" s="555">
        <v>1153558</v>
      </c>
      <c r="J330" s="555">
        <v>227808</v>
      </c>
      <c r="K330" s="555">
        <v>0</v>
      </c>
      <c r="L330" s="555">
        <v>0</v>
      </c>
      <c r="M330" s="595">
        <v>0</v>
      </c>
      <c r="N330" s="181">
        <v>1153558</v>
      </c>
      <c r="O330" s="556">
        <v>227808</v>
      </c>
      <c r="P330" s="556">
        <v>925750</v>
      </c>
      <c r="Q330" s="596">
        <v>65.569999999999993</v>
      </c>
      <c r="R330" s="597">
        <v>0</v>
      </c>
      <c r="S330" s="556">
        <v>0</v>
      </c>
      <c r="T330" s="181">
        <v>0</v>
      </c>
      <c r="U330" s="598">
        <v>925750</v>
      </c>
      <c r="V330" s="599">
        <v>14118.5</v>
      </c>
      <c r="W330" s="563">
        <v>319</v>
      </c>
      <c r="X330" s="564">
        <v>4.87</v>
      </c>
      <c r="Y330" s="565">
        <v>14113.63</v>
      </c>
      <c r="Z330" s="564">
        <v>0</v>
      </c>
      <c r="AA330" s="566">
        <v>0</v>
      </c>
      <c r="AB330" s="567">
        <v>925750</v>
      </c>
      <c r="AC330" s="538">
        <v>14118.5</v>
      </c>
      <c r="AD330" s="600">
        <v>1.4925999999999999</v>
      </c>
      <c r="AE330" s="569">
        <v>0</v>
      </c>
      <c r="AF330" s="568">
        <v>1.4925999999999999</v>
      </c>
      <c r="AG330" s="570">
        <v>1.4777</v>
      </c>
      <c r="AH330" s="571">
        <v>1.4777</v>
      </c>
      <c r="AI330" s="572">
        <v>0.51419999999999999</v>
      </c>
      <c r="AJ330" s="573">
        <v>0.75980000000000003</v>
      </c>
      <c r="AK330" s="573">
        <v>1.5308000000000002</v>
      </c>
      <c r="AL330" s="574">
        <v>1.0963000000000001</v>
      </c>
      <c r="AM330" s="601">
        <v>0.69310000000000005</v>
      </c>
      <c r="AN330" s="602">
        <v>1.3964000000000001</v>
      </c>
      <c r="AO330" s="603">
        <v>1.4001999999999999</v>
      </c>
      <c r="AP330" s="578">
        <v>0</v>
      </c>
      <c r="AQ330" s="578">
        <v>0</v>
      </c>
      <c r="AR330" s="579">
        <v>0</v>
      </c>
      <c r="AS330" s="305">
        <v>0</v>
      </c>
      <c r="AT330" s="557">
        <v>1</v>
      </c>
      <c r="AU330" s="557">
        <v>1</v>
      </c>
      <c r="AV330" s="580">
        <v>925750</v>
      </c>
      <c r="AW330" s="581">
        <v>0</v>
      </c>
      <c r="AX330" s="580">
        <v>0</v>
      </c>
      <c r="AY330" s="580">
        <v>925750</v>
      </c>
      <c r="AZ330" s="229" t="s">
        <v>1231</v>
      </c>
      <c r="BA330" s="573">
        <v>1.4777</v>
      </c>
      <c r="BB330" s="305">
        <v>0</v>
      </c>
      <c r="BC330" s="582">
        <v>0</v>
      </c>
      <c r="BD330" s="583">
        <v>1.4925999999999999</v>
      </c>
      <c r="BE330" s="584">
        <v>2.9899999999999999E-2</v>
      </c>
      <c r="BF330" s="585">
        <v>1.54E-2</v>
      </c>
      <c r="BG330" s="584">
        <v>3.1E-2</v>
      </c>
      <c r="BH330" s="604">
        <v>0</v>
      </c>
      <c r="BI330" s="605"/>
      <c r="BK330" s="547"/>
    </row>
    <row r="331" spans="1:63" x14ac:dyDescent="0.2">
      <c r="A331" s="22" t="s">
        <v>630</v>
      </c>
      <c r="B331" s="37" t="s">
        <v>631</v>
      </c>
      <c r="C331" s="38" t="s">
        <v>630</v>
      </c>
      <c r="D331" s="24" t="s">
        <v>631</v>
      </c>
      <c r="E331" s="39" t="s">
        <v>632</v>
      </c>
      <c r="F331" s="40" t="s">
        <v>74</v>
      </c>
      <c r="G331" s="41">
        <v>36</v>
      </c>
      <c r="H331" s="525"/>
      <c r="I331" s="555">
        <v>2472632</v>
      </c>
      <c r="J331" s="555">
        <v>401002</v>
      </c>
      <c r="K331" s="555">
        <v>0</v>
      </c>
      <c r="L331" s="555">
        <v>0</v>
      </c>
      <c r="M331" s="595">
        <v>0</v>
      </c>
      <c r="N331" s="181">
        <v>2472632</v>
      </c>
      <c r="O331" s="556">
        <v>401002</v>
      </c>
      <c r="P331" s="556">
        <v>2071630</v>
      </c>
      <c r="Q331" s="596">
        <v>160.72999999999999</v>
      </c>
      <c r="R331" s="597">
        <v>3.83</v>
      </c>
      <c r="S331" s="556">
        <v>31517</v>
      </c>
      <c r="T331" s="181">
        <v>0</v>
      </c>
      <c r="U331" s="598">
        <v>2071630</v>
      </c>
      <c r="V331" s="599">
        <v>12888.88</v>
      </c>
      <c r="W331" s="563">
        <v>72694</v>
      </c>
      <c r="X331" s="564">
        <v>452.27</v>
      </c>
      <c r="Y331" s="565">
        <v>12436.609999999999</v>
      </c>
      <c r="Z331" s="564">
        <v>0</v>
      </c>
      <c r="AA331" s="566">
        <v>0</v>
      </c>
      <c r="AB331" s="567">
        <v>2071630</v>
      </c>
      <c r="AC331" s="538">
        <v>12888.88</v>
      </c>
      <c r="AD331" s="600">
        <v>1.3626</v>
      </c>
      <c r="AE331" s="569">
        <v>0</v>
      </c>
      <c r="AF331" s="568">
        <v>1.3626</v>
      </c>
      <c r="AG331" s="570">
        <v>1.349</v>
      </c>
      <c r="AH331" s="571">
        <v>1.349</v>
      </c>
      <c r="AI331" s="572">
        <v>1</v>
      </c>
      <c r="AJ331" s="573">
        <v>1.349</v>
      </c>
      <c r="AK331" s="573">
        <v>1.349</v>
      </c>
      <c r="AL331" s="574">
        <v>1.0341</v>
      </c>
      <c r="AM331" s="601">
        <v>1.3045</v>
      </c>
      <c r="AN331" s="602">
        <v>1.3045</v>
      </c>
      <c r="AO331" s="603">
        <v>1.4843999999999999</v>
      </c>
      <c r="AP331" s="578">
        <v>0</v>
      </c>
      <c r="AQ331" s="578">
        <v>0</v>
      </c>
      <c r="AR331" s="579">
        <v>0</v>
      </c>
      <c r="AS331" s="305">
        <v>0</v>
      </c>
      <c r="AT331" s="557">
        <v>1</v>
      </c>
      <c r="AU331" s="557">
        <v>1</v>
      </c>
      <c r="AV331" s="580">
        <v>2071630</v>
      </c>
      <c r="AW331" s="581">
        <v>3.83</v>
      </c>
      <c r="AX331" s="580">
        <v>31517</v>
      </c>
      <c r="AY331" s="580">
        <v>2040113</v>
      </c>
      <c r="AZ331" s="229" t="s">
        <v>1231</v>
      </c>
      <c r="BA331" s="573">
        <v>1.349</v>
      </c>
      <c r="BB331" s="305">
        <v>0</v>
      </c>
      <c r="BC331" s="582">
        <v>0</v>
      </c>
      <c r="BD331" s="583">
        <v>1.3626</v>
      </c>
      <c r="BE331" s="584">
        <v>2.7300000000000001E-2</v>
      </c>
      <c r="BF331" s="585">
        <v>2.7300000000000001E-2</v>
      </c>
      <c r="BG331" s="584">
        <v>2.7300000000000001E-2</v>
      </c>
      <c r="BH331" s="604">
        <v>0</v>
      </c>
      <c r="BI331" s="605"/>
      <c r="BK331" s="547"/>
    </row>
    <row r="332" spans="1:63" x14ac:dyDescent="0.2">
      <c r="A332" s="22" t="s">
        <v>633</v>
      </c>
      <c r="B332" s="37" t="s">
        <v>634</v>
      </c>
      <c r="C332" s="38" t="s">
        <v>633</v>
      </c>
      <c r="D332" s="24" t="s">
        <v>634</v>
      </c>
      <c r="E332" s="39" t="s">
        <v>635</v>
      </c>
      <c r="F332" s="40" t="s">
        <v>74</v>
      </c>
      <c r="G332" s="41">
        <v>36</v>
      </c>
      <c r="H332" s="525"/>
      <c r="I332" s="555">
        <v>3867412</v>
      </c>
      <c r="J332" s="555">
        <v>591466</v>
      </c>
      <c r="K332" s="555">
        <v>0</v>
      </c>
      <c r="L332" s="555">
        <v>0</v>
      </c>
      <c r="M332" s="595">
        <v>0</v>
      </c>
      <c r="N332" s="181">
        <v>3867412</v>
      </c>
      <c r="O332" s="556">
        <v>591466</v>
      </c>
      <c r="P332" s="556">
        <v>3275946</v>
      </c>
      <c r="Q332" s="596">
        <v>203.32</v>
      </c>
      <c r="R332" s="597">
        <v>0</v>
      </c>
      <c r="S332" s="556">
        <v>0</v>
      </c>
      <c r="T332" s="181">
        <v>0</v>
      </c>
      <c r="U332" s="598">
        <v>3275946</v>
      </c>
      <c r="V332" s="599">
        <v>16112.27</v>
      </c>
      <c r="W332" s="563">
        <v>47199</v>
      </c>
      <c r="X332" s="564">
        <v>232.14</v>
      </c>
      <c r="Y332" s="565">
        <v>15880.130000000001</v>
      </c>
      <c r="Z332" s="564">
        <v>0</v>
      </c>
      <c r="AA332" s="566">
        <v>0</v>
      </c>
      <c r="AB332" s="567">
        <v>3275946</v>
      </c>
      <c r="AC332" s="538">
        <v>16112.27</v>
      </c>
      <c r="AD332" s="600">
        <v>1.7033799999999999</v>
      </c>
      <c r="AE332" s="569">
        <v>0</v>
      </c>
      <c r="AF332" s="568">
        <v>1.7033799999999999</v>
      </c>
      <c r="AG332" s="570">
        <v>1.6862999999999999</v>
      </c>
      <c r="AH332" s="571">
        <v>1.6862999999999999</v>
      </c>
      <c r="AI332" s="572">
        <v>0.48570000000000002</v>
      </c>
      <c r="AJ332" s="573">
        <v>0.81899999999999995</v>
      </c>
      <c r="AK332" s="573">
        <v>1.6352</v>
      </c>
      <c r="AL332" s="574">
        <v>1.0998999999999999</v>
      </c>
      <c r="AM332" s="601">
        <v>0.74460000000000004</v>
      </c>
      <c r="AN332" s="602">
        <v>1.4866999999999999</v>
      </c>
      <c r="AO332" s="603">
        <v>1.3956</v>
      </c>
      <c r="AP332" s="578">
        <v>0</v>
      </c>
      <c r="AQ332" s="578">
        <v>0</v>
      </c>
      <c r="AR332" s="579">
        <v>0</v>
      </c>
      <c r="AS332" s="305">
        <v>0</v>
      </c>
      <c r="AT332" s="557">
        <v>1</v>
      </c>
      <c r="AU332" s="557">
        <v>1</v>
      </c>
      <c r="AV332" s="580">
        <v>3275946</v>
      </c>
      <c r="AW332" s="581">
        <v>0</v>
      </c>
      <c r="AX332" s="580">
        <v>0</v>
      </c>
      <c r="AY332" s="580">
        <v>3275946</v>
      </c>
      <c r="AZ332" s="229" t="s">
        <v>1231</v>
      </c>
      <c r="BA332" s="573">
        <v>1.6862999999999999</v>
      </c>
      <c r="BB332" s="305">
        <v>0</v>
      </c>
      <c r="BC332" s="582">
        <v>0</v>
      </c>
      <c r="BD332" s="583">
        <v>1.7033799999999999</v>
      </c>
      <c r="BE332" s="584">
        <v>3.4099999999999998E-2</v>
      </c>
      <c r="BF332" s="585">
        <v>1.66E-2</v>
      </c>
      <c r="BG332" s="584">
        <v>3.3100000000000004E-2</v>
      </c>
      <c r="BH332" s="604">
        <v>0</v>
      </c>
      <c r="BI332" s="605"/>
      <c r="BK332" s="547"/>
    </row>
    <row r="333" spans="1:63" x14ac:dyDescent="0.2">
      <c r="A333" s="22" t="s">
        <v>636</v>
      </c>
      <c r="B333" s="37" t="s">
        <v>637</v>
      </c>
      <c r="C333" s="38" t="s">
        <v>636</v>
      </c>
      <c r="D333" s="24" t="s">
        <v>637</v>
      </c>
      <c r="E333" s="39" t="s">
        <v>638</v>
      </c>
      <c r="F333" s="40" t="s">
        <v>74</v>
      </c>
      <c r="G333" s="41">
        <v>36</v>
      </c>
      <c r="H333" s="525"/>
      <c r="I333" s="555">
        <v>559713</v>
      </c>
      <c r="J333" s="555">
        <v>109559</v>
      </c>
      <c r="K333" s="555">
        <v>0</v>
      </c>
      <c r="L333" s="555">
        <v>0</v>
      </c>
      <c r="M333" s="595">
        <v>0</v>
      </c>
      <c r="N333" s="181">
        <v>559713</v>
      </c>
      <c r="O333" s="556">
        <v>109559</v>
      </c>
      <c r="P333" s="556">
        <v>450154</v>
      </c>
      <c r="Q333" s="596">
        <v>27.27</v>
      </c>
      <c r="R333" s="597">
        <v>0</v>
      </c>
      <c r="S333" s="556">
        <v>0</v>
      </c>
      <c r="T333" s="181">
        <v>0</v>
      </c>
      <c r="U333" s="598">
        <v>450154</v>
      </c>
      <c r="V333" s="599">
        <v>16507.3</v>
      </c>
      <c r="W333" s="563">
        <v>139</v>
      </c>
      <c r="X333" s="564">
        <v>5.0999999999999996</v>
      </c>
      <c r="Y333" s="565">
        <v>16502.2</v>
      </c>
      <c r="Z333" s="564">
        <v>0</v>
      </c>
      <c r="AA333" s="566">
        <v>0</v>
      </c>
      <c r="AB333" s="567">
        <v>450154</v>
      </c>
      <c r="AC333" s="538">
        <v>16507.3</v>
      </c>
      <c r="AD333" s="600">
        <v>1.7451399999999999</v>
      </c>
      <c r="AE333" s="569">
        <v>0</v>
      </c>
      <c r="AF333" s="568">
        <v>1.7451399999999999</v>
      </c>
      <c r="AG333" s="570">
        <v>1.7277</v>
      </c>
      <c r="AH333" s="571">
        <v>1.7277</v>
      </c>
      <c r="AI333" s="572">
        <v>0.4758</v>
      </c>
      <c r="AJ333" s="573">
        <v>0.82199999999999995</v>
      </c>
      <c r="AK333" s="573">
        <v>1.6538999999999999</v>
      </c>
      <c r="AL333" s="574">
        <v>1.1947000000000001</v>
      </c>
      <c r="AM333" s="601">
        <v>0.68799999999999994</v>
      </c>
      <c r="AN333" s="602">
        <v>1.3843000000000001</v>
      </c>
      <c r="AO333" s="603">
        <v>1.2847999999999999</v>
      </c>
      <c r="AP333" s="578">
        <v>0</v>
      </c>
      <c r="AQ333" s="578">
        <v>0</v>
      </c>
      <c r="AR333" s="579">
        <v>0</v>
      </c>
      <c r="AS333" s="305">
        <v>0</v>
      </c>
      <c r="AT333" s="557">
        <v>1</v>
      </c>
      <c r="AU333" s="557">
        <v>1</v>
      </c>
      <c r="AV333" s="580">
        <v>450154</v>
      </c>
      <c r="AW333" s="581">
        <v>0</v>
      </c>
      <c r="AX333" s="580">
        <v>0</v>
      </c>
      <c r="AY333" s="580">
        <v>450154</v>
      </c>
      <c r="AZ333" s="229" t="s">
        <v>1231</v>
      </c>
      <c r="BA333" s="573">
        <v>1.7277</v>
      </c>
      <c r="BB333" s="305">
        <v>0</v>
      </c>
      <c r="BC333" s="582">
        <v>0</v>
      </c>
      <c r="BD333" s="583">
        <v>1.7451399999999999</v>
      </c>
      <c r="BE333" s="584">
        <v>3.49E-2</v>
      </c>
      <c r="BF333" s="585">
        <v>1.66E-2</v>
      </c>
      <c r="BG333" s="584">
        <v>3.3399999999999999E-2</v>
      </c>
      <c r="BH333" s="604">
        <v>0</v>
      </c>
      <c r="BI333" s="605"/>
      <c r="BK333" s="547"/>
    </row>
    <row r="334" spans="1:63" x14ac:dyDescent="0.2">
      <c r="A334" s="22" t="s">
        <v>639</v>
      </c>
      <c r="B334" s="37" t="s">
        <v>640</v>
      </c>
      <c r="C334" s="38" t="s">
        <v>639</v>
      </c>
      <c r="D334" s="24" t="s">
        <v>640</v>
      </c>
      <c r="E334" s="39" t="s">
        <v>641</v>
      </c>
      <c r="F334" s="40" t="s">
        <v>10</v>
      </c>
      <c r="G334" s="41">
        <v>36</v>
      </c>
      <c r="H334" s="525"/>
      <c r="I334" s="555">
        <v>680235</v>
      </c>
      <c r="J334" s="555">
        <v>163372</v>
      </c>
      <c r="K334" s="555">
        <v>0</v>
      </c>
      <c r="L334" s="555">
        <v>0</v>
      </c>
      <c r="M334" s="595">
        <v>0</v>
      </c>
      <c r="N334" s="181">
        <v>680235</v>
      </c>
      <c r="O334" s="556">
        <v>163372</v>
      </c>
      <c r="P334" s="556">
        <v>516863</v>
      </c>
      <c r="Q334" s="596">
        <v>37.21</v>
      </c>
      <c r="R334" s="597">
        <v>0</v>
      </c>
      <c r="S334" s="556">
        <v>0</v>
      </c>
      <c r="T334" s="181">
        <v>0</v>
      </c>
      <c r="U334" s="598">
        <v>516863</v>
      </c>
      <c r="V334" s="599">
        <v>13890.43</v>
      </c>
      <c r="W334" s="563">
        <v>7774</v>
      </c>
      <c r="X334" s="564">
        <v>208.92</v>
      </c>
      <c r="Y334" s="565">
        <v>13681.51</v>
      </c>
      <c r="Z334" s="564">
        <v>0</v>
      </c>
      <c r="AA334" s="566">
        <v>0</v>
      </c>
      <c r="AB334" s="567">
        <v>516863</v>
      </c>
      <c r="AC334" s="538">
        <v>13890.43</v>
      </c>
      <c r="AD334" s="600">
        <v>1.4684900000000001</v>
      </c>
      <c r="AE334" s="569">
        <v>0</v>
      </c>
      <c r="AF334" s="568">
        <v>1.4684900000000001</v>
      </c>
      <c r="AG334" s="570">
        <v>1.4538</v>
      </c>
      <c r="AH334" s="571">
        <v>1.4538</v>
      </c>
      <c r="AI334" s="572">
        <v>0.56669999999999998</v>
      </c>
      <c r="AJ334" s="573">
        <v>0.82389999999999997</v>
      </c>
      <c r="AK334" s="573">
        <v>1.5114999999999998</v>
      </c>
      <c r="AL334" s="574">
        <v>1.0187999999999999</v>
      </c>
      <c r="AM334" s="601">
        <v>0.80869999999999997</v>
      </c>
      <c r="AN334" s="602">
        <v>1.4836</v>
      </c>
      <c r="AO334" s="603">
        <v>1.5066999999999999</v>
      </c>
      <c r="AP334" s="578">
        <v>0</v>
      </c>
      <c r="AQ334" s="578">
        <v>0</v>
      </c>
      <c r="AR334" s="579">
        <v>0</v>
      </c>
      <c r="AS334" s="305">
        <v>0</v>
      </c>
      <c r="AT334" s="557">
        <v>1</v>
      </c>
      <c r="AU334" s="557">
        <v>1</v>
      </c>
      <c r="AV334" s="580">
        <v>516863</v>
      </c>
      <c r="AW334" s="581">
        <v>0</v>
      </c>
      <c r="AX334" s="580">
        <v>0</v>
      </c>
      <c r="AY334" s="580">
        <v>516863</v>
      </c>
      <c r="AZ334" s="229" t="s">
        <v>1231</v>
      </c>
      <c r="BA334" s="573">
        <v>1.4538</v>
      </c>
      <c r="BB334" s="305">
        <v>0</v>
      </c>
      <c r="BC334" s="582">
        <v>0</v>
      </c>
      <c r="BD334" s="583">
        <v>1.4684900000000001</v>
      </c>
      <c r="BE334" s="584">
        <v>2.9399999999999999E-2</v>
      </c>
      <c r="BF334" s="585">
        <v>1.67E-2</v>
      </c>
      <c r="BG334" s="584">
        <v>3.0599999999999999E-2</v>
      </c>
      <c r="BH334" s="604">
        <v>0</v>
      </c>
      <c r="BI334" s="605"/>
      <c r="BK334" s="547"/>
    </row>
    <row r="335" spans="1:63" x14ac:dyDescent="0.2">
      <c r="A335" s="311" t="s">
        <v>619</v>
      </c>
      <c r="B335" s="606" t="s">
        <v>620</v>
      </c>
      <c r="C335" s="607" t="s">
        <v>642</v>
      </c>
      <c r="D335" s="608" t="s">
        <v>1138</v>
      </c>
      <c r="E335" s="185" t="s">
        <v>1139</v>
      </c>
      <c r="F335" s="609" t="s">
        <v>74</v>
      </c>
      <c r="G335" s="187">
        <v>36</v>
      </c>
      <c r="H335" s="610"/>
      <c r="I335" s="611">
        <v>0</v>
      </c>
      <c r="J335" s="611">
        <v>0</v>
      </c>
      <c r="K335" s="611">
        <v>0</v>
      </c>
      <c r="L335" s="611">
        <v>0</v>
      </c>
      <c r="M335" s="612">
        <v>0</v>
      </c>
      <c r="N335" s="186">
        <v>0</v>
      </c>
      <c r="O335" s="613">
        <v>0</v>
      </c>
      <c r="P335" s="613">
        <v>0</v>
      </c>
      <c r="Q335" s="614">
        <v>0</v>
      </c>
      <c r="R335" s="615">
        <v>0</v>
      </c>
      <c r="S335" s="613">
        <v>0</v>
      </c>
      <c r="T335" s="186">
        <v>0</v>
      </c>
      <c r="U335" s="616">
        <v>0</v>
      </c>
      <c r="V335" s="617">
        <v>0</v>
      </c>
      <c r="W335" s="563">
        <v>0</v>
      </c>
      <c r="X335" s="564">
        <v>0</v>
      </c>
      <c r="Y335" s="565">
        <v>0</v>
      </c>
      <c r="Z335" s="564">
        <v>0</v>
      </c>
      <c r="AA335" s="566">
        <v>0</v>
      </c>
      <c r="AB335" s="567">
        <v>0</v>
      </c>
      <c r="AC335" s="618">
        <v>0</v>
      </c>
      <c r="AD335" s="619">
        <v>0</v>
      </c>
      <c r="AE335" s="569">
        <v>0</v>
      </c>
      <c r="AF335" s="568">
        <v>0</v>
      </c>
      <c r="AG335" s="570">
        <v>0</v>
      </c>
      <c r="AH335" s="571">
        <v>0</v>
      </c>
      <c r="AI335" s="620">
        <v>0.42099999999999999</v>
      </c>
      <c r="AJ335" s="621">
        <v>0.66810000000000003</v>
      </c>
      <c r="AK335" s="621">
        <v>0</v>
      </c>
      <c r="AL335" s="574">
        <v>0</v>
      </c>
      <c r="AM335" s="601">
        <v>0.64359999999999995</v>
      </c>
      <c r="AN335" s="602">
        <v>0</v>
      </c>
      <c r="AO335" s="603">
        <v>0</v>
      </c>
      <c r="AP335" s="578">
        <v>0</v>
      </c>
      <c r="AQ335" s="578" t="s">
        <v>1377</v>
      </c>
      <c r="AR335" s="579">
        <v>0</v>
      </c>
      <c r="AS335" s="305">
        <v>0</v>
      </c>
      <c r="AT335" s="557">
        <v>0</v>
      </c>
      <c r="AU335" s="557">
        <v>0</v>
      </c>
      <c r="AV335" s="580">
        <v>0</v>
      </c>
      <c r="AW335" s="581">
        <v>0</v>
      </c>
      <c r="AX335" s="580">
        <v>0</v>
      </c>
      <c r="AY335" s="580">
        <v>0</v>
      </c>
      <c r="AZ335" s="229" t="s">
        <v>1231</v>
      </c>
      <c r="BA335" s="573">
        <v>0</v>
      </c>
      <c r="BB335" s="305">
        <v>0</v>
      </c>
      <c r="BC335" s="582">
        <v>0</v>
      </c>
      <c r="BD335" s="583">
        <v>0</v>
      </c>
      <c r="BE335" s="584">
        <v>0</v>
      </c>
      <c r="BF335" s="585">
        <v>1.35E-2</v>
      </c>
      <c r="BG335" s="584">
        <v>0</v>
      </c>
      <c r="BH335" s="604">
        <v>0</v>
      </c>
      <c r="BI335" s="605"/>
      <c r="BK335" s="547"/>
    </row>
    <row r="336" spans="1:63" x14ac:dyDescent="0.2">
      <c r="A336" s="311" t="s">
        <v>624</v>
      </c>
      <c r="B336" s="606" t="s">
        <v>625</v>
      </c>
      <c r="C336" s="607" t="s">
        <v>642</v>
      </c>
      <c r="D336" s="608" t="s">
        <v>1138</v>
      </c>
      <c r="E336" s="185" t="s">
        <v>1140</v>
      </c>
      <c r="F336" s="609" t="s">
        <v>10</v>
      </c>
      <c r="G336" s="187">
        <v>36</v>
      </c>
      <c r="H336" s="610"/>
      <c r="I336" s="611">
        <v>0</v>
      </c>
      <c r="J336" s="611">
        <v>0</v>
      </c>
      <c r="K336" s="611">
        <v>0</v>
      </c>
      <c r="L336" s="611">
        <v>0</v>
      </c>
      <c r="M336" s="612">
        <v>0</v>
      </c>
      <c r="N336" s="186">
        <v>0</v>
      </c>
      <c r="O336" s="613">
        <v>0</v>
      </c>
      <c r="P336" s="613">
        <v>0</v>
      </c>
      <c r="Q336" s="614">
        <v>0</v>
      </c>
      <c r="R336" s="615">
        <v>0</v>
      </c>
      <c r="S336" s="613">
        <v>0</v>
      </c>
      <c r="T336" s="186">
        <v>0</v>
      </c>
      <c r="U336" s="616">
        <v>0</v>
      </c>
      <c r="V336" s="617">
        <v>0</v>
      </c>
      <c r="W336" s="563">
        <v>0</v>
      </c>
      <c r="X336" s="564">
        <v>0</v>
      </c>
      <c r="Y336" s="565">
        <v>0</v>
      </c>
      <c r="Z336" s="564">
        <v>0</v>
      </c>
      <c r="AA336" s="566">
        <v>0</v>
      </c>
      <c r="AB336" s="567">
        <v>0</v>
      </c>
      <c r="AC336" s="618">
        <v>0</v>
      </c>
      <c r="AD336" s="619">
        <v>0</v>
      </c>
      <c r="AE336" s="569">
        <v>0</v>
      </c>
      <c r="AF336" s="568">
        <v>0</v>
      </c>
      <c r="AG336" s="570">
        <v>0</v>
      </c>
      <c r="AH336" s="571">
        <v>0</v>
      </c>
      <c r="AI336" s="620">
        <v>0.43809999999999999</v>
      </c>
      <c r="AJ336" s="621">
        <v>0.69530000000000003</v>
      </c>
      <c r="AK336" s="621">
        <v>0</v>
      </c>
      <c r="AL336" s="574">
        <v>0</v>
      </c>
      <c r="AM336" s="601">
        <v>0.63849999999999996</v>
      </c>
      <c r="AN336" s="602">
        <v>0</v>
      </c>
      <c r="AO336" s="603">
        <v>0</v>
      </c>
      <c r="AP336" s="578">
        <v>0</v>
      </c>
      <c r="AQ336" s="578" t="s">
        <v>1377</v>
      </c>
      <c r="AR336" s="579">
        <v>0</v>
      </c>
      <c r="AS336" s="305">
        <v>0</v>
      </c>
      <c r="AT336" s="557">
        <v>0</v>
      </c>
      <c r="AU336" s="557">
        <v>0</v>
      </c>
      <c r="AV336" s="580">
        <v>0</v>
      </c>
      <c r="AW336" s="581">
        <v>0</v>
      </c>
      <c r="AX336" s="580">
        <v>0</v>
      </c>
      <c r="AY336" s="580">
        <v>0</v>
      </c>
      <c r="AZ336" s="229" t="s">
        <v>1231</v>
      </c>
      <c r="BA336" s="573">
        <v>0</v>
      </c>
      <c r="BB336" s="305">
        <v>0</v>
      </c>
      <c r="BC336" s="582">
        <v>0</v>
      </c>
      <c r="BD336" s="583">
        <v>0</v>
      </c>
      <c r="BE336" s="584">
        <v>0</v>
      </c>
      <c r="BF336" s="585">
        <v>1.41E-2</v>
      </c>
      <c r="BG336" s="584">
        <v>0</v>
      </c>
      <c r="BH336" s="604">
        <v>0</v>
      </c>
      <c r="BI336" s="605"/>
      <c r="BK336" s="547"/>
    </row>
    <row r="337" spans="1:63" x14ac:dyDescent="0.2">
      <c r="A337" s="311" t="s">
        <v>627</v>
      </c>
      <c r="B337" s="606" t="s">
        <v>628</v>
      </c>
      <c r="C337" s="607" t="s">
        <v>642</v>
      </c>
      <c r="D337" s="608" t="s">
        <v>1138</v>
      </c>
      <c r="E337" s="185" t="s">
        <v>1141</v>
      </c>
      <c r="F337" s="609" t="s">
        <v>10</v>
      </c>
      <c r="G337" s="187">
        <v>36</v>
      </c>
      <c r="H337" s="610"/>
      <c r="I337" s="611">
        <v>0</v>
      </c>
      <c r="J337" s="611">
        <v>0</v>
      </c>
      <c r="K337" s="611">
        <v>0</v>
      </c>
      <c r="L337" s="611">
        <v>0</v>
      </c>
      <c r="M337" s="612">
        <v>0</v>
      </c>
      <c r="N337" s="186">
        <v>0</v>
      </c>
      <c r="O337" s="613">
        <v>0</v>
      </c>
      <c r="P337" s="613">
        <v>0</v>
      </c>
      <c r="Q337" s="614">
        <v>0</v>
      </c>
      <c r="R337" s="615">
        <v>0</v>
      </c>
      <c r="S337" s="613">
        <v>0</v>
      </c>
      <c r="T337" s="186">
        <v>0</v>
      </c>
      <c r="U337" s="616">
        <v>0</v>
      </c>
      <c r="V337" s="617">
        <v>0</v>
      </c>
      <c r="W337" s="563">
        <v>0</v>
      </c>
      <c r="X337" s="564">
        <v>0</v>
      </c>
      <c r="Y337" s="565">
        <v>0</v>
      </c>
      <c r="Z337" s="564">
        <v>0</v>
      </c>
      <c r="AA337" s="566">
        <v>0</v>
      </c>
      <c r="AB337" s="567">
        <v>0</v>
      </c>
      <c r="AC337" s="618">
        <v>0</v>
      </c>
      <c r="AD337" s="619">
        <v>0</v>
      </c>
      <c r="AE337" s="569">
        <v>0</v>
      </c>
      <c r="AF337" s="568">
        <v>0</v>
      </c>
      <c r="AG337" s="570">
        <v>0</v>
      </c>
      <c r="AH337" s="571">
        <v>0</v>
      </c>
      <c r="AI337" s="620">
        <v>0.48580000000000001</v>
      </c>
      <c r="AJ337" s="621">
        <v>0.77100000000000002</v>
      </c>
      <c r="AK337" s="621">
        <v>0</v>
      </c>
      <c r="AL337" s="574">
        <v>0</v>
      </c>
      <c r="AM337" s="601">
        <v>0.70330000000000004</v>
      </c>
      <c r="AN337" s="602">
        <v>0</v>
      </c>
      <c r="AO337" s="603">
        <v>0</v>
      </c>
      <c r="AP337" s="578">
        <v>0</v>
      </c>
      <c r="AQ337" s="578" t="s">
        <v>1377</v>
      </c>
      <c r="AR337" s="579">
        <v>0</v>
      </c>
      <c r="AS337" s="305">
        <v>0</v>
      </c>
      <c r="AT337" s="557">
        <v>0</v>
      </c>
      <c r="AU337" s="557">
        <v>0</v>
      </c>
      <c r="AV337" s="580">
        <v>0</v>
      </c>
      <c r="AW337" s="581">
        <v>0</v>
      </c>
      <c r="AX337" s="580">
        <v>0</v>
      </c>
      <c r="AY337" s="580">
        <v>0</v>
      </c>
      <c r="AZ337" s="229" t="s">
        <v>1231</v>
      </c>
      <c r="BA337" s="573">
        <v>0</v>
      </c>
      <c r="BB337" s="305">
        <v>0</v>
      </c>
      <c r="BC337" s="582">
        <v>0</v>
      </c>
      <c r="BD337" s="583">
        <v>0</v>
      </c>
      <c r="BE337" s="584">
        <v>0</v>
      </c>
      <c r="BF337" s="585">
        <v>1.5599999999999999E-2</v>
      </c>
      <c r="BG337" s="584">
        <v>0</v>
      </c>
      <c r="BH337" s="604">
        <v>0</v>
      </c>
      <c r="BI337" s="605"/>
      <c r="BK337" s="547"/>
    </row>
    <row r="338" spans="1:63" x14ac:dyDescent="0.2">
      <c r="A338" s="311" t="s">
        <v>633</v>
      </c>
      <c r="B338" s="606" t="s">
        <v>634</v>
      </c>
      <c r="C338" s="607" t="s">
        <v>642</v>
      </c>
      <c r="D338" s="608" t="s">
        <v>1138</v>
      </c>
      <c r="E338" s="185" t="s">
        <v>1142</v>
      </c>
      <c r="F338" s="609" t="s">
        <v>74</v>
      </c>
      <c r="G338" s="187">
        <v>36</v>
      </c>
      <c r="H338" s="610"/>
      <c r="I338" s="611">
        <v>0</v>
      </c>
      <c r="J338" s="611">
        <v>0</v>
      </c>
      <c r="K338" s="611">
        <v>0</v>
      </c>
      <c r="L338" s="611">
        <v>0</v>
      </c>
      <c r="M338" s="612">
        <v>0</v>
      </c>
      <c r="N338" s="186">
        <v>0</v>
      </c>
      <c r="O338" s="613">
        <v>0</v>
      </c>
      <c r="P338" s="613">
        <v>0</v>
      </c>
      <c r="Q338" s="614">
        <v>0</v>
      </c>
      <c r="R338" s="615">
        <v>0</v>
      </c>
      <c r="S338" s="613">
        <v>0</v>
      </c>
      <c r="T338" s="186">
        <v>0</v>
      </c>
      <c r="U338" s="616">
        <v>0</v>
      </c>
      <c r="V338" s="617">
        <v>0</v>
      </c>
      <c r="W338" s="563">
        <v>0</v>
      </c>
      <c r="X338" s="564">
        <v>0</v>
      </c>
      <c r="Y338" s="565">
        <v>0</v>
      </c>
      <c r="Z338" s="564">
        <v>0</v>
      </c>
      <c r="AA338" s="566">
        <v>0</v>
      </c>
      <c r="AB338" s="567">
        <v>0</v>
      </c>
      <c r="AC338" s="618">
        <v>0</v>
      </c>
      <c r="AD338" s="619">
        <v>0</v>
      </c>
      <c r="AE338" s="569">
        <v>0</v>
      </c>
      <c r="AF338" s="568">
        <v>0</v>
      </c>
      <c r="AG338" s="570">
        <v>0</v>
      </c>
      <c r="AH338" s="571">
        <v>0</v>
      </c>
      <c r="AI338" s="620">
        <v>0.51429999999999998</v>
      </c>
      <c r="AJ338" s="621">
        <v>0.81620000000000004</v>
      </c>
      <c r="AK338" s="621">
        <v>0</v>
      </c>
      <c r="AL338" s="574">
        <v>0</v>
      </c>
      <c r="AM338" s="601">
        <v>0.74209999999999998</v>
      </c>
      <c r="AN338" s="602">
        <v>0</v>
      </c>
      <c r="AO338" s="603">
        <v>0</v>
      </c>
      <c r="AP338" s="578">
        <v>0</v>
      </c>
      <c r="AQ338" s="578" t="s">
        <v>1377</v>
      </c>
      <c r="AR338" s="579">
        <v>0</v>
      </c>
      <c r="AS338" s="305">
        <v>0</v>
      </c>
      <c r="AT338" s="557">
        <v>0</v>
      </c>
      <c r="AU338" s="557">
        <v>0</v>
      </c>
      <c r="AV338" s="580">
        <v>0</v>
      </c>
      <c r="AW338" s="581">
        <v>0</v>
      </c>
      <c r="AX338" s="580">
        <v>0</v>
      </c>
      <c r="AY338" s="580">
        <v>0</v>
      </c>
      <c r="AZ338" s="229" t="s">
        <v>1231</v>
      </c>
      <c r="BA338" s="573">
        <v>0</v>
      </c>
      <c r="BB338" s="305">
        <v>0</v>
      </c>
      <c r="BC338" s="582">
        <v>0</v>
      </c>
      <c r="BD338" s="583">
        <v>0</v>
      </c>
      <c r="BE338" s="584">
        <v>0</v>
      </c>
      <c r="BF338" s="585">
        <v>1.6500000000000001E-2</v>
      </c>
      <c r="BG338" s="584">
        <v>0</v>
      </c>
      <c r="BH338" s="604">
        <v>0</v>
      </c>
      <c r="BI338" s="605"/>
      <c r="BK338" s="547"/>
    </row>
    <row r="339" spans="1:63" x14ac:dyDescent="0.2">
      <c r="A339" s="311" t="s">
        <v>636</v>
      </c>
      <c r="B339" s="606" t="s">
        <v>637</v>
      </c>
      <c r="C339" s="607" t="s">
        <v>642</v>
      </c>
      <c r="D339" s="608" t="s">
        <v>1138</v>
      </c>
      <c r="E339" s="185" t="s">
        <v>1143</v>
      </c>
      <c r="F339" s="609" t="s">
        <v>74</v>
      </c>
      <c r="G339" s="187">
        <v>36</v>
      </c>
      <c r="H339" s="610"/>
      <c r="I339" s="611">
        <v>0</v>
      </c>
      <c r="J339" s="611">
        <v>0</v>
      </c>
      <c r="K339" s="611">
        <v>0</v>
      </c>
      <c r="L339" s="611">
        <v>0</v>
      </c>
      <c r="M339" s="612">
        <v>0</v>
      </c>
      <c r="N339" s="186">
        <v>0</v>
      </c>
      <c r="O339" s="613">
        <v>0</v>
      </c>
      <c r="P339" s="613">
        <v>0</v>
      </c>
      <c r="Q339" s="614">
        <v>0</v>
      </c>
      <c r="R339" s="615">
        <v>0</v>
      </c>
      <c r="S339" s="613">
        <v>0</v>
      </c>
      <c r="T339" s="186">
        <v>0</v>
      </c>
      <c r="U339" s="616">
        <v>0</v>
      </c>
      <c r="V339" s="617">
        <v>0</v>
      </c>
      <c r="W339" s="563">
        <v>0</v>
      </c>
      <c r="X339" s="564">
        <v>0</v>
      </c>
      <c r="Y339" s="565">
        <v>0</v>
      </c>
      <c r="Z339" s="564">
        <v>0</v>
      </c>
      <c r="AA339" s="566">
        <v>0</v>
      </c>
      <c r="AB339" s="567">
        <v>0</v>
      </c>
      <c r="AC339" s="618">
        <v>0</v>
      </c>
      <c r="AD339" s="619">
        <v>0</v>
      </c>
      <c r="AE339" s="569">
        <v>0</v>
      </c>
      <c r="AF339" s="568">
        <v>0</v>
      </c>
      <c r="AG339" s="570">
        <v>0</v>
      </c>
      <c r="AH339" s="571">
        <v>0</v>
      </c>
      <c r="AI339" s="620">
        <v>0.5242</v>
      </c>
      <c r="AJ339" s="621">
        <v>0.83189999999999997</v>
      </c>
      <c r="AK339" s="621">
        <v>0</v>
      </c>
      <c r="AL339" s="574">
        <v>0</v>
      </c>
      <c r="AM339" s="601">
        <v>0.69630000000000003</v>
      </c>
      <c r="AN339" s="602">
        <v>0</v>
      </c>
      <c r="AO339" s="603">
        <v>0</v>
      </c>
      <c r="AP339" s="578">
        <v>0</v>
      </c>
      <c r="AQ339" s="578" t="s">
        <v>1377</v>
      </c>
      <c r="AR339" s="579">
        <v>0</v>
      </c>
      <c r="AS339" s="305">
        <v>0</v>
      </c>
      <c r="AT339" s="557">
        <v>0</v>
      </c>
      <c r="AU339" s="557">
        <v>0</v>
      </c>
      <c r="AV339" s="580">
        <v>0</v>
      </c>
      <c r="AW339" s="581">
        <v>0</v>
      </c>
      <c r="AX339" s="580">
        <v>0</v>
      </c>
      <c r="AY339" s="580">
        <v>0</v>
      </c>
      <c r="AZ339" s="229" t="s">
        <v>1231</v>
      </c>
      <c r="BA339" s="573">
        <v>0</v>
      </c>
      <c r="BB339" s="305">
        <v>0</v>
      </c>
      <c r="BC339" s="582">
        <v>0</v>
      </c>
      <c r="BD339" s="583">
        <v>0</v>
      </c>
      <c r="BE339" s="584">
        <v>0</v>
      </c>
      <c r="BF339" s="585">
        <v>1.6799999999999999E-2</v>
      </c>
      <c r="BG339" s="584">
        <v>0</v>
      </c>
      <c r="BH339" s="604">
        <v>0</v>
      </c>
      <c r="BI339" s="605"/>
      <c r="BK339" s="547"/>
    </row>
    <row r="340" spans="1:63" x14ac:dyDescent="0.2">
      <c r="A340" s="311" t="s">
        <v>639</v>
      </c>
      <c r="B340" s="606" t="s">
        <v>640</v>
      </c>
      <c r="C340" s="607" t="s">
        <v>642</v>
      </c>
      <c r="D340" s="608" t="s">
        <v>1138</v>
      </c>
      <c r="E340" s="185" t="s">
        <v>1144</v>
      </c>
      <c r="F340" s="609" t="s">
        <v>10</v>
      </c>
      <c r="G340" s="187">
        <v>36</v>
      </c>
      <c r="H340" s="610"/>
      <c r="I340" s="611">
        <v>0</v>
      </c>
      <c r="J340" s="611">
        <v>0</v>
      </c>
      <c r="K340" s="611">
        <v>0</v>
      </c>
      <c r="L340" s="611">
        <v>0</v>
      </c>
      <c r="M340" s="612">
        <v>0</v>
      </c>
      <c r="N340" s="186">
        <v>0</v>
      </c>
      <c r="O340" s="613">
        <v>0</v>
      </c>
      <c r="P340" s="613">
        <v>0</v>
      </c>
      <c r="Q340" s="614">
        <v>0</v>
      </c>
      <c r="R340" s="615">
        <v>0</v>
      </c>
      <c r="S340" s="613">
        <v>0</v>
      </c>
      <c r="T340" s="186">
        <v>0</v>
      </c>
      <c r="U340" s="616">
        <v>0</v>
      </c>
      <c r="V340" s="617">
        <v>0</v>
      </c>
      <c r="W340" s="563">
        <v>0</v>
      </c>
      <c r="X340" s="564">
        <v>0</v>
      </c>
      <c r="Y340" s="565">
        <v>0</v>
      </c>
      <c r="Z340" s="564">
        <v>0</v>
      </c>
      <c r="AA340" s="566">
        <v>0</v>
      </c>
      <c r="AB340" s="567">
        <v>0</v>
      </c>
      <c r="AC340" s="618">
        <v>0</v>
      </c>
      <c r="AD340" s="619">
        <v>0</v>
      </c>
      <c r="AE340" s="569">
        <v>0</v>
      </c>
      <c r="AF340" s="568">
        <v>0</v>
      </c>
      <c r="AG340" s="570">
        <v>0</v>
      </c>
      <c r="AH340" s="571">
        <v>0</v>
      </c>
      <c r="AI340" s="620">
        <v>0.43330000000000002</v>
      </c>
      <c r="AJ340" s="621">
        <v>0.68759999999999999</v>
      </c>
      <c r="AK340" s="621">
        <v>0</v>
      </c>
      <c r="AL340" s="574">
        <v>0</v>
      </c>
      <c r="AM340" s="601">
        <v>0.67490000000000006</v>
      </c>
      <c r="AN340" s="602">
        <v>0</v>
      </c>
      <c r="AO340" s="603">
        <v>0</v>
      </c>
      <c r="AP340" s="578">
        <v>0</v>
      </c>
      <c r="AQ340" s="578" t="s">
        <v>1377</v>
      </c>
      <c r="AR340" s="579">
        <v>0</v>
      </c>
      <c r="AS340" s="305">
        <v>0</v>
      </c>
      <c r="AT340" s="557">
        <v>0</v>
      </c>
      <c r="AU340" s="557">
        <v>0</v>
      </c>
      <c r="AV340" s="580">
        <v>0</v>
      </c>
      <c r="AW340" s="581">
        <v>0</v>
      </c>
      <c r="AX340" s="580">
        <v>0</v>
      </c>
      <c r="AY340" s="580">
        <v>0</v>
      </c>
      <c r="AZ340" s="229" t="s">
        <v>1231</v>
      </c>
      <c r="BA340" s="573">
        <v>0</v>
      </c>
      <c r="BB340" s="305">
        <v>0</v>
      </c>
      <c r="BC340" s="582">
        <v>0</v>
      </c>
      <c r="BD340" s="583">
        <v>0</v>
      </c>
      <c r="BE340" s="584">
        <v>0</v>
      </c>
      <c r="BF340" s="585">
        <v>1.3899999999999999E-2</v>
      </c>
      <c r="BG340" s="584">
        <v>0</v>
      </c>
      <c r="BH340" s="604">
        <v>0</v>
      </c>
      <c r="BI340" s="605"/>
      <c r="BK340" s="547"/>
    </row>
    <row r="341" spans="1:63" x14ac:dyDescent="0.2">
      <c r="A341" s="42" t="s">
        <v>642</v>
      </c>
      <c r="B341" s="43" t="s">
        <v>643</v>
      </c>
      <c r="C341" s="44" t="s">
        <v>642</v>
      </c>
      <c r="D341" s="45" t="s">
        <v>643</v>
      </c>
      <c r="E341" s="46" t="s">
        <v>644</v>
      </c>
      <c r="F341" s="47" t="s">
        <v>74</v>
      </c>
      <c r="G341" s="48">
        <v>36</v>
      </c>
      <c r="H341" s="610"/>
      <c r="I341" s="622">
        <v>10718131</v>
      </c>
      <c r="J341" s="622">
        <v>1652948</v>
      </c>
      <c r="K341" s="622">
        <v>0</v>
      </c>
      <c r="L341" s="622">
        <v>0</v>
      </c>
      <c r="M341" s="190">
        <v>0</v>
      </c>
      <c r="N341" s="623">
        <v>10718131</v>
      </c>
      <c r="O341" s="624">
        <v>1652948</v>
      </c>
      <c r="P341" s="624">
        <v>9065183</v>
      </c>
      <c r="Q341" s="625">
        <v>597.86</v>
      </c>
      <c r="R341" s="626">
        <v>41.120000000000005</v>
      </c>
      <c r="S341" s="624">
        <v>338376</v>
      </c>
      <c r="T341" s="623">
        <v>0</v>
      </c>
      <c r="U341" s="627">
        <v>9065183</v>
      </c>
      <c r="V341" s="628">
        <v>15162.72</v>
      </c>
      <c r="W341" s="563">
        <v>198851</v>
      </c>
      <c r="X341" s="564">
        <v>332.6</v>
      </c>
      <c r="Y341" s="565">
        <v>14830.119999999999</v>
      </c>
      <c r="Z341" s="564">
        <v>0</v>
      </c>
      <c r="AA341" s="566">
        <v>0</v>
      </c>
      <c r="AB341" s="567">
        <v>9065183</v>
      </c>
      <c r="AC341" s="674">
        <v>15162.72</v>
      </c>
      <c r="AD341" s="629">
        <v>1.6029899999999999</v>
      </c>
      <c r="AE341" s="569">
        <v>0</v>
      </c>
      <c r="AF341" s="675">
        <v>1.6029899999999999</v>
      </c>
      <c r="AG341" s="676">
        <v>1.587</v>
      </c>
      <c r="AH341" s="676">
        <v>1.587</v>
      </c>
      <c r="AI341" s="630">
        <v>0</v>
      </c>
      <c r="AJ341" s="631">
        <v>0</v>
      </c>
      <c r="AK341" s="631">
        <v>0</v>
      </c>
      <c r="AL341" s="574">
        <v>0</v>
      </c>
      <c r="AM341" s="601">
        <v>0</v>
      </c>
      <c r="AN341" s="602">
        <v>0</v>
      </c>
      <c r="AO341" s="603">
        <v>0</v>
      </c>
      <c r="AP341" s="578">
        <v>0</v>
      </c>
      <c r="AQ341" s="578" t="s">
        <v>1377</v>
      </c>
      <c r="AR341" s="579">
        <v>0</v>
      </c>
      <c r="AS341" s="305">
        <v>0</v>
      </c>
      <c r="AT341" s="557">
        <v>0</v>
      </c>
      <c r="AU341" s="557">
        <v>0</v>
      </c>
      <c r="AV341" s="580">
        <v>9065183</v>
      </c>
      <c r="AW341" s="581">
        <v>41.120000000000005</v>
      </c>
      <c r="AX341" s="580">
        <v>338376</v>
      </c>
      <c r="AY341" s="580">
        <v>8726807</v>
      </c>
      <c r="AZ341" s="229" t="s">
        <v>1231</v>
      </c>
      <c r="BA341" s="573">
        <v>1.587</v>
      </c>
      <c r="BB341" s="305">
        <v>0</v>
      </c>
      <c r="BC341" s="582">
        <v>0</v>
      </c>
      <c r="BD341" s="583">
        <v>1.6029899999999999</v>
      </c>
      <c r="BE341" s="584">
        <v>3.2099999999999997E-2</v>
      </c>
      <c r="BF341" s="585">
        <v>0</v>
      </c>
      <c r="BG341" s="584">
        <v>0</v>
      </c>
      <c r="BH341" s="604">
        <v>0</v>
      </c>
      <c r="BI341" s="605"/>
      <c r="BK341" s="547"/>
    </row>
    <row r="342" spans="1:63" x14ac:dyDescent="0.2">
      <c r="A342" s="22" t="s">
        <v>645</v>
      </c>
      <c r="B342" s="37" t="s">
        <v>646</v>
      </c>
      <c r="C342" s="38" t="s">
        <v>645</v>
      </c>
      <c r="D342" s="24" t="s">
        <v>646</v>
      </c>
      <c r="E342" s="39" t="s">
        <v>647</v>
      </c>
      <c r="F342" s="40" t="s">
        <v>74</v>
      </c>
      <c r="G342" s="41">
        <v>37</v>
      </c>
      <c r="H342" s="525"/>
      <c r="I342" s="555">
        <v>5199663</v>
      </c>
      <c r="J342" s="555">
        <v>730160</v>
      </c>
      <c r="K342" s="555">
        <v>0</v>
      </c>
      <c r="L342" s="555">
        <v>0</v>
      </c>
      <c r="M342" s="595">
        <v>0</v>
      </c>
      <c r="N342" s="181">
        <v>5199663</v>
      </c>
      <c r="O342" s="556">
        <v>730160</v>
      </c>
      <c r="P342" s="556">
        <v>4469503</v>
      </c>
      <c r="Q342" s="596">
        <v>299.06</v>
      </c>
      <c r="R342" s="597">
        <v>11</v>
      </c>
      <c r="S342" s="556">
        <v>90519</v>
      </c>
      <c r="T342" s="181">
        <v>0</v>
      </c>
      <c r="U342" s="598">
        <v>4469503</v>
      </c>
      <c r="V342" s="599">
        <v>14945.17</v>
      </c>
      <c r="W342" s="563">
        <v>201480</v>
      </c>
      <c r="X342" s="564">
        <v>673.71</v>
      </c>
      <c r="Y342" s="565">
        <v>14271.46</v>
      </c>
      <c r="Z342" s="564">
        <v>0</v>
      </c>
      <c r="AA342" s="566">
        <v>0</v>
      </c>
      <c r="AB342" s="567">
        <v>4469503</v>
      </c>
      <c r="AC342" s="538">
        <v>14945.17</v>
      </c>
      <c r="AD342" s="600">
        <v>1.57999</v>
      </c>
      <c r="AE342" s="569">
        <v>0</v>
      </c>
      <c r="AF342" s="568">
        <v>1.57999</v>
      </c>
      <c r="AG342" s="570">
        <v>1.5642</v>
      </c>
      <c r="AH342" s="571">
        <v>1.5642</v>
      </c>
      <c r="AI342" s="572">
        <v>1</v>
      </c>
      <c r="AJ342" s="573">
        <v>1.5642</v>
      </c>
      <c r="AK342" s="573">
        <v>1.5642</v>
      </c>
      <c r="AL342" s="574">
        <v>1.1107</v>
      </c>
      <c r="AM342" s="601">
        <v>1.4083000000000001</v>
      </c>
      <c r="AN342" s="602">
        <v>1.4083000000000001</v>
      </c>
      <c r="AO342" s="603">
        <v>1.3819999999999999</v>
      </c>
      <c r="AP342" s="578">
        <v>0</v>
      </c>
      <c r="AQ342" s="578">
        <v>0</v>
      </c>
      <c r="AR342" s="579">
        <v>0</v>
      </c>
      <c r="AS342" s="305">
        <v>0</v>
      </c>
      <c r="AT342" s="557">
        <v>1</v>
      </c>
      <c r="AU342" s="557">
        <v>1</v>
      </c>
      <c r="AV342" s="580">
        <v>4469503</v>
      </c>
      <c r="AW342" s="581">
        <v>11</v>
      </c>
      <c r="AX342" s="580">
        <v>90519</v>
      </c>
      <c r="AY342" s="580">
        <v>4378984</v>
      </c>
      <c r="AZ342" s="229" t="s">
        <v>1231</v>
      </c>
      <c r="BA342" s="573">
        <v>1.5642</v>
      </c>
      <c r="BB342" s="305">
        <v>0</v>
      </c>
      <c r="BC342" s="582">
        <v>0</v>
      </c>
      <c r="BD342" s="583">
        <v>1.57999</v>
      </c>
      <c r="BE342" s="584">
        <v>3.1600000000000003E-2</v>
      </c>
      <c r="BF342" s="585">
        <v>3.1600000000000003E-2</v>
      </c>
      <c r="BG342" s="584">
        <v>3.1600000000000003E-2</v>
      </c>
      <c r="BH342" s="604">
        <v>0</v>
      </c>
      <c r="BI342" s="605"/>
      <c r="BK342" s="547"/>
    </row>
    <row r="343" spans="1:63" x14ac:dyDescent="0.2">
      <c r="A343" s="22" t="s">
        <v>648</v>
      </c>
      <c r="B343" s="37" t="s">
        <v>649</v>
      </c>
      <c r="C343" s="38" t="s">
        <v>648</v>
      </c>
      <c r="D343" s="24" t="s">
        <v>649</v>
      </c>
      <c r="E343" s="39" t="s">
        <v>650</v>
      </c>
      <c r="F343" s="40" t="s">
        <v>74</v>
      </c>
      <c r="G343" s="41">
        <v>37</v>
      </c>
      <c r="H343" s="525"/>
      <c r="I343" s="555">
        <v>7847080</v>
      </c>
      <c r="J343" s="555">
        <v>993261</v>
      </c>
      <c r="K343" s="555">
        <v>0</v>
      </c>
      <c r="L343" s="555">
        <v>0</v>
      </c>
      <c r="M343" s="595">
        <v>0</v>
      </c>
      <c r="N343" s="181">
        <v>7847080</v>
      </c>
      <c r="O343" s="556">
        <v>993261</v>
      </c>
      <c r="P343" s="556">
        <v>6853819</v>
      </c>
      <c r="Q343" s="596">
        <v>520.16999999999996</v>
      </c>
      <c r="R343" s="597">
        <v>11.58</v>
      </c>
      <c r="S343" s="556">
        <v>95292</v>
      </c>
      <c r="T343" s="181">
        <v>0</v>
      </c>
      <c r="U343" s="598">
        <v>6853819</v>
      </c>
      <c r="V343" s="599">
        <v>13176.11</v>
      </c>
      <c r="W343" s="563">
        <v>176388</v>
      </c>
      <c r="X343" s="564">
        <v>339.1</v>
      </c>
      <c r="Y343" s="565">
        <v>12837.01</v>
      </c>
      <c r="Z343" s="564">
        <v>0</v>
      </c>
      <c r="AA343" s="566">
        <v>0</v>
      </c>
      <c r="AB343" s="567">
        <v>6853819</v>
      </c>
      <c r="AC343" s="538">
        <v>13176.11</v>
      </c>
      <c r="AD343" s="600">
        <v>1.39297</v>
      </c>
      <c r="AE343" s="569">
        <v>0</v>
      </c>
      <c r="AF343" s="568">
        <v>1.39297</v>
      </c>
      <c r="AG343" s="570">
        <v>1.379</v>
      </c>
      <c r="AH343" s="571">
        <v>1.379</v>
      </c>
      <c r="AI343" s="572">
        <v>1</v>
      </c>
      <c r="AJ343" s="573">
        <v>1.379</v>
      </c>
      <c r="AK343" s="573">
        <v>1.379</v>
      </c>
      <c r="AL343" s="574">
        <v>1.0031000000000001</v>
      </c>
      <c r="AM343" s="601">
        <v>1.3747</v>
      </c>
      <c r="AN343" s="602">
        <v>1.3747</v>
      </c>
      <c r="AO343" s="603">
        <v>1.5303</v>
      </c>
      <c r="AP343" s="578">
        <v>0</v>
      </c>
      <c r="AQ343" s="578">
        <v>0</v>
      </c>
      <c r="AR343" s="579">
        <v>0</v>
      </c>
      <c r="AS343" s="305">
        <v>0</v>
      </c>
      <c r="AT343" s="557">
        <v>1</v>
      </c>
      <c r="AU343" s="557">
        <v>1</v>
      </c>
      <c r="AV343" s="580">
        <v>6853819</v>
      </c>
      <c r="AW343" s="581">
        <v>11.58</v>
      </c>
      <c r="AX343" s="580">
        <v>95292</v>
      </c>
      <c r="AY343" s="580">
        <v>6758527</v>
      </c>
      <c r="AZ343" s="229" t="s">
        <v>1231</v>
      </c>
      <c r="BA343" s="573">
        <v>1.379</v>
      </c>
      <c r="BB343" s="305">
        <v>0</v>
      </c>
      <c r="BC343" s="582">
        <v>0</v>
      </c>
      <c r="BD343" s="583">
        <v>1.39297</v>
      </c>
      <c r="BE343" s="584">
        <v>2.7900000000000001E-2</v>
      </c>
      <c r="BF343" s="585">
        <v>2.7900000000000001E-2</v>
      </c>
      <c r="BG343" s="584">
        <v>2.7900000000000001E-2</v>
      </c>
      <c r="BH343" s="604">
        <v>0</v>
      </c>
      <c r="BI343" s="605"/>
      <c r="BK343" s="547"/>
    </row>
    <row r="344" spans="1:63" x14ac:dyDescent="0.2">
      <c r="A344" s="22" t="s">
        <v>651</v>
      </c>
      <c r="B344" s="37" t="s">
        <v>652</v>
      </c>
      <c r="C344" s="38" t="s">
        <v>651</v>
      </c>
      <c r="D344" s="24" t="s">
        <v>652</v>
      </c>
      <c r="E344" s="39" t="s">
        <v>653</v>
      </c>
      <c r="F344" s="40" t="s">
        <v>74</v>
      </c>
      <c r="G344" s="41">
        <v>37</v>
      </c>
      <c r="H344" s="525"/>
      <c r="I344" s="555">
        <v>5763687</v>
      </c>
      <c r="J344" s="555">
        <v>1100052</v>
      </c>
      <c r="K344" s="555">
        <v>0</v>
      </c>
      <c r="L344" s="555">
        <v>0</v>
      </c>
      <c r="M344" s="595">
        <v>0</v>
      </c>
      <c r="N344" s="181">
        <v>5763687</v>
      </c>
      <c r="O344" s="556">
        <v>1100052</v>
      </c>
      <c r="P344" s="556">
        <v>4663635</v>
      </c>
      <c r="Q344" s="596">
        <v>335.21</v>
      </c>
      <c r="R344" s="597">
        <v>11.67</v>
      </c>
      <c r="S344" s="556">
        <v>96032</v>
      </c>
      <c r="T344" s="181">
        <v>0</v>
      </c>
      <c r="U344" s="598">
        <v>4663635</v>
      </c>
      <c r="V344" s="599">
        <v>13912.58</v>
      </c>
      <c r="W344" s="563">
        <v>53128</v>
      </c>
      <c r="X344" s="564">
        <v>158.49</v>
      </c>
      <c r="Y344" s="565">
        <v>13754.09</v>
      </c>
      <c r="Z344" s="564">
        <v>0</v>
      </c>
      <c r="AA344" s="566">
        <v>0</v>
      </c>
      <c r="AB344" s="567">
        <v>4663635</v>
      </c>
      <c r="AC344" s="538">
        <v>13912.58</v>
      </c>
      <c r="AD344" s="600">
        <v>1.4708300000000001</v>
      </c>
      <c r="AE344" s="569">
        <v>0</v>
      </c>
      <c r="AF344" s="568">
        <v>1.4708300000000001</v>
      </c>
      <c r="AG344" s="570">
        <v>1.4560999999999999</v>
      </c>
      <c r="AH344" s="571">
        <v>1.4560999999999999</v>
      </c>
      <c r="AI344" s="572">
        <v>1</v>
      </c>
      <c r="AJ344" s="573">
        <v>1.4560999999999999</v>
      </c>
      <c r="AK344" s="573">
        <v>1.4560999999999999</v>
      </c>
      <c r="AL344" s="574">
        <v>1.0527</v>
      </c>
      <c r="AM344" s="601">
        <v>1.3832</v>
      </c>
      <c r="AN344" s="602">
        <v>1.3832</v>
      </c>
      <c r="AO344" s="603">
        <v>1.4581999999999999</v>
      </c>
      <c r="AP344" s="578">
        <v>0</v>
      </c>
      <c r="AQ344" s="578">
        <v>0</v>
      </c>
      <c r="AR344" s="579">
        <v>0</v>
      </c>
      <c r="AS344" s="305">
        <v>0</v>
      </c>
      <c r="AT344" s="557">
        <v>1</v>
      </c>
      <c r="AU344" s="557">
        <v>1</v>
      </c>
      <c r="AV344" s="580">
        <v>4663635</v>
      </c>
      <c r="AW344" s="581">
        <v>11.67</v>
      </c>
      <c r="AX344" s="580">
        <v>96032</v>
      </c>
      <c r="AY344" s="580">
        <v>4567603</v>
      </c>
      <c r="AZ344" s="229" t="s">
        <v>1231</v>
      </c>
      <c r="BA344" s="573">
        <v>1.4560999999999999</v>
      </c>
      <c r="BB344" s="305">
        <v>0</v>
      </c>
      <c r="BC344" s="582">
        <v>0</v>
      </c>
      <c r="BD344" s="583">
        <v>1.4708300000000001</v>
      </c>
      <c r="BE344" s="584">
        <v>2.9399999999999999E-2</v>
      </c>
      <c r="BF344" s="585">
        <v>2.9399999999999999E-2</v>
      </c>
      <c r="BG344" s="584">
        <v>2.9399999999999999E-2</v>
      </c>
      <c r="BH344" s="604">
        <v>0</v>
      </c>
      <c r="BI344" s="605"/>
      <c r="BK344" s="547"/>
    </row>
    <row r="345" spans="1:63" x14ac:dyDescent="0.2">
      <c r="A345" s="22" t="s">
        <v>654</v>
      </c>
      <c r="B345" s="37" t="s">
        <v>655</v>
      </c>
      <c r="C345" s="38" t="s">
        <v>654</v>
      </c>
      <c r="D345" s="24" t="s">
        <v>655</v>
      </c>
      <c r="E345" s="39" t="s">
        <v>656</v>
      </c>
      <c r="F345" s="40" t="s">
        <v>74</v>
      </c>
      <c r="G345" s="41">
        <v>38</v>
      </c>
      <c r="H345" s="525"/>
      <c r="I345" s="555">
        <v>746021</v>
      </c>
      <c r="J345" s="555">
        <v>76848</v>
      </c>
      <c r="K345" s="555">
        <v>0</v>
      </c>
      <c r="L345" s="555">
        <v>0</v>
      </c>
      <c r="M345" s="595">
        <v>0</v>
      </c>
      <c r="N345" s="181">
        <v>746021</v>
      </c>
      <c r="O345" s="556">
        <v>76848</v>
      </c>
      <c r="P345" s="556">
        <v>669173</v>
      </c>
      <c r="Q345" s="596">
        <v>64.03</v>
      </c>
      <c r="R345" s="597">
        <v>1.8399999999999999</v>
      </c>
      <c r="S345" s="556">
        <v>15141</v>
      </c>
      <c r="T345" s="181">
        <v>0</v>
      </c>
      <c r="U345" s="598">
        <v>669173</v>
      </c>
      <c r="V345" s="599">
        <v>10450.93</v>
      </c>
      <c r="W345" s="563">
        <v>0</v>
      </c>
      <c r="X345" s="564">
        <v>0</v>
      </c>
      <c r="Y345" s="565">
        <v>10450.93</v>
      </c>
      <c r="Z345" s="564" t="s">
        <v>1238</v>
      </c>
      <c r="AA345" s="566" t="s">
        <v>1238</v>
      </c>
      <c r="AB345" s="567">
        <v>669173</v>
      </c>
      <c r="AC345" s="538">
        <v>10450.93</v>
      </c>
      <c r="AD345" s="600">
        <v>1.10487</v>
      </c>
      <c r="AE345" s="569">
        <v>0</v>
      </c>
      <c r="AF345" s="568">
        <v>1.10487</v>
      </c>
      <c r="AG345" s="570">
        <v>1.0938000000000001</v>
      </c>
      <c r="AH345" s="571">
        <v>1.0938000000000001</v>
      </c>
      <c r="AI345" s="572">
        <v>1</v>
      </c>
      <c r="AJ345" s="573">
        <v>1.0938000000000001</v>
      </c>
      <c r="AK345" s="573">
        <v>1.0938000000000001</v>
      </c>
      <c r="AL345" s="574">
        <v>1.0041</v>
      </c>
      <c r="AM345" s="601">
        <v>1.0892999999999999</v>
      </c>
      <c r="AN345" s="602">
        <v>1.0892999999999999</v>
      </c>
      <c r="AO345" s="603">
        <v>1.5286999999999999</v>
      </c>
      <c r="AP345" s="578">
        <v>0</v>
      </c>
      <c r="AQ345" s="578">
        <v>0</v>
      </c>
      <c r="AR345" s="579">
        <v>0</v>
      </c>
      <c r="AS345" s="305">
        <v>0</v>
      </c>
      <c r="AT345" s="557">
        <v>1</v>
      </c>
      <c r="AU345" s="557">
        <v>1</v>
      </c>
      <c r="AV345" s="580">
        <v>669173</v>
      </c>
      <c r="AW345" s="581">
        <v>1.8399999999999999</v>
      </c>
      <c r="AX345" s="580">
        <v>15141</v>
      </c>
      <c r="AY345" s="580">
        <v>654032</v>
      </c>
      <c r="AZ345" s="229" t="s">
        <v>1231</v>
      </c>
      <c r="BA345" s="573">
        <v>1.0938000000000001</v>
      </c>
      <c r="BB345" s="305">
        <v>0</v>
      </c>
      <c r="BC345" s="582">
        <v>0</v>
      </c>
      <c r="BD345" s="583">
        <v>1.10487</v>
      </c>
      <c r="BE345" s="584">
        <v>2.2100000000000002E-2</v>
      </c>
      <c r="BF345" s="585">
        <v>2.2100000000000002E-2</v>
      </c>
      <c r="BG345" s="584">
        <v>2.2100000000000002E-2</v>
      </c>
      <c r="BH345" s="604">
        <v>0</v>
      </c>
      <c r="BI345" s="605"/>
      <c r="BK345" s="547"/>
    </row>
    <row r="346" spans="1:63" x14ac:dyDescent="0.2">
      <c r="A346" s="22" t="s">
        <v>657</v>
      </c>
      <c r="B346" s="37" t="s">
        <v>658</v>
      </c>
      <c r="C346" s="38" t="s">
        <v>657</v>
      </c>
      <c r="D346" s="24" t="s">
        <v>658</v>
      </c>
      <c r="E346" s="39" t="s">
        <v>659</v>
      </c>
      <c r="F346" s="40" t="s">
        <v>74</v>
      </c>
      <c r="G346" s="41">
        <v>38</v>
      </c>
      <c r="H346" s="525"/>
      <c r="I346" s="555">
        <v>2428784</v>
      </c>
      <c r="J346" s="555">
        <v>325684</v>
      </c>
      <c r="K346" s="555">
        <v>0</v>
      </c>
      <c r="L346" s="555">
        <v>0</v>
      </c>
      <c r="M346" s="595">
        <v>0</v>
      </c>
      <c r="N346" s="181">
        <v>2428784</v>
      </c>
      <c r="O346" s="556">
        <v>325684</v>
      </c>
      <c r="P346" s="556">
        <v>2103100</v>
      </c>
      <c r="Q346" s="596">
        <v>121.67</v>
      </c>
      <c r="R346" s="597">
        <v>3</v>
      </c>
      <c r="S346" s="556">
        <v>24687</v>
      </c>
      <c r="T346" s="181">
        <v>0</v>
      </c>
      <c r="U346" s="598">
        <v>2103100</v>
      </c>
      <c r="V346" s="599">
        <v>17285.28</v>
      </c>
      <c r="W346" s="563">
        <v>41291</v>
      </c>
      <c r="X346" s="564">
        <v>339.37</v>
      </c>
      <c r="Y346" s="565">
        <v>16945.91</v>
      </c>
      <c r="Z346" s="564">
        <v>0</v>
      </c>
      <c r="AA346" s="566">
        <v>0</v>
      </c>
      <c r="AB346" s="567">
        <v>2103100</v>
      </c>
      <c r="AC346" s="538">
        <v>17285.28</v>
      </c>
      <c r="AD346" s="600">
        <v>1.8273900000000001</v>
      </c>
      <c r="AE346" s="569">
        <v>0</v>
      </c>
      <c r="AF346" s="568">
        <v>1.8273900000000001</v>
      </c>
      <c r="AG346" s="570">
        <v>1.8090999999999999</v>
      </c>
      <c r="AH346" s="571">
        <v>1.8090999999999999</v>
      </c>
      <c r="AI346" s="572">
        <v>1</v>
      </c>
      <c r="AJ346" s="573">
        <v>1.8090999999999999</v>
      </c>
      <c r="AK346" s="573">
        <v>1.8090999999999999</v>
      </c>
      <c r="AL346" s="574">
        <v>1.0270000000000001</v>
      </c>
      <c r="AM346" s="601">
        <v>1.7615000000000001</v>
      </c>
      <c r="AN346" s="602">
        <v>1.7615000000000001</v>
      </c>
      <c r="AO346" s="603">
        <v>1.4945999999999999</v>
      </c>
      <c r="AP346" s="578">
        <v>0</v>
      </c>
      <c r="AQ346" s="578">
        <v>0</v>
      </c>
      <c r="AR346" s="579">
        <v>0</v>
      </c>
      <c r="AS346" s="305">
        <v>0</v>
      </c>
      <c r="AT346" s="557">
        <v>1</v>
      </c>
      <c r="AU346" s="557">
        <v>1</v>
      </c>
      <c r="AV346" s="580">
        <v>2103100</v>
      </c>
      <c r="AW346" s="581">
        <v>3</v>
      </c>
      <c r="AX346" s="580">
        <v>24687</v>
      </c>
      <c r="AY346" s="580">
        <v>2078413</v>
      </c>
      <c r="AZ346" s="229" t="s">
        <v>1231</v>
      </c>
      <c r="BA346" s="573">
        <v>1.8090999999999999</v>
      </c>
      <c r="BB346" s="305">
        <v>0</v>
      </c>
      <c r="BC346" s="582">
        <v>0</v>
      </c>
      <c r="BD346" s="583">
        <v>1.8273900000000001</v>
      </c>
      <c r="BE346" s="584">
        <v>3.6499999999999998E-2</v>
      </c>
      <c r="BF346" s="585">
        <v>3.6499999999999998E-2</v>
      </c>
      <c r="BG346" s="584">
        <v>3.6499999999999998E-2</v>
      </c>
      <c r="BH346" s="604">
        <v>0</v>
      </c>
      <c r="BI346" s="605"/>
      <c r="BK346" s="547"/>
    </row>
    <row r="347" spans="1:63" x14ac:dyDescent="0.2">
      <c r="A347" s="22" t="s">
        <v>660</v>
      </c>
      <c r="B347" s="37" t="s">
        <v>661</v>
      </c>
      <c r="C347" s="38" t="s">
        <v>660</v>
      </c>
      <c r="D347" s="24" t="s">
        <v>661</v>
      </c>
      <c r="E347" s="39" t="s">
        <v>662</v>
      </c>
      <c r="F347" s="40" t="s">
        <v>74</v>
      </c>
      <c r="G347" s="41">
        <v>38</v>
      </c>
      <c r="H347" s="525"/>
      <c r="I347" s="555">
        <v>7611645</v>
      </c>
      <c r="J347" s="555">
        <v>1667691</v>
      </c>
      <c r="K347" s="555">
        <v>0</v>
      </c>
      <c r="L347" s="555">
        <v>0</v>
      </c>
      <c r="M347" s="595">
        <v>0</v>
      </c>
      <c r="N347" s="181">
        <v>7611645</v>
      </c>
      <c r="O347" s="556">
        <v>1667691</v>
      </c>
      <c r="P347" s="556">
        <v>5943954</v>
      </c>
      <c r="Q347" s="596">
        <v>408.54</v>
      </c>
      <c r="R347" s="597">
        <v>18.840000000000003</v>
      </c>
      <c r="S347" s="556">
        <v>155034</v>
      </c>
      <c r="T347" s="181">
        <v>0</v>
      </c>
      <c r="U347" s="598">
        <v>5943954</v>
      </c>
      <c r="V347" s="599">
        <v>14549.26</v>
      </c>
      <c r="W347" s="563">
        <v>3397</v>
      </c>
      <c r="X347" s="564">
        <v>8.31</v>
      </c>
      <c r="Y347" s="565">
        <v>14540.95</v>
      </c>
      <c r="Z347" s="564">
        <v>0</v>
      </c>
      <c r="AA347" s="566">
        <v>0</v>
      </c>
      <c r="AB347" s="567">
        <v>5943954</v>
      </c>
      <c r="AC347" s="538">
        <v>14549.26</v>
      </c>
      <c r="AD347" s="600">
        <v>1.5381400000000001</v>
      </c>
      <c r="AE347" s="569">
        <v>0</v>
      </c>
      <c r="AF347" s="568">
        <v>1.5381400000000001</v>
      </c>
      <c r="AG347" s="570">
        <v>1.5227999999999999</v>
      </c>
      <c r="AH347" s="571">
        <v>1.5227999999999999</v>
      </c>
      <c r="AI347" s="572">
        <v>1</v>
      </c>
      <c r="AJ347" s="573">
        <v>1.5227999999999999</v>
      </c>
      <c r="AK347" s="573">
        <v>1.5227999999999999</v>
      </c>
      <c r="AL347" s="574">
        <v>0.97840000000000005</v>
      </c>
      <c r="AM347" s="601">
        <v>1.5564</v>
      </c>
      <c r="AN347" s="602">
        <v>1.5564</v>
      </c>
      <c r="AO347" s="603">
        <v>1.5689</v>
      </c>
      <c r="AP347" s="578">
        <v>0</v>
      </c>
      <c r="AQ347" s="578">
        <v>0</v>
      </c>
      <c r="AR347" s="579">
        <v>0</v>
      </c>
      <c r="AS347" s="305">
        <v>0</v>
      </c>
      <c r="AT347" s="557">
        <v>1</v>
      </c>
      <c r="AU347" s="557">
        <v>1</v>
      </c>
      <c r="AV347" s="580">
        <v>5943954</v>
      </c>
      <c r="AW347" s="581">
        <v>18.840000000000003</v>
      </c>
      <c r="AX347" s="580">
        <v>155034</v>
      </c>
      <c r="AY347" s="580">
        <v>5788920</v>
      </c>
      <c r="AZ347" s="229" t="s">
        <v>1231</v>
      </c>
      <c r="BA347" s="573">
        <v>1.5227999999999999</v>
      </c>
      <c r="BB347" s="305">
        <v>0</v>
      </c>
      <c r="BC347" s="582">
        <v>0</v>
      </c>
      <c r="BD347" s="583">
        <v>1.5381400000000001</v>
      </c>
      <c r="BE347" s="584">
        <v>3.0800000000000001E-2</v>
      </c>
      <c r="BF347" s="585">
        <v>3.0800000000000001E-2</v>
      </c>
      <c r="BG347" s="584">
        <v>3.0800000000000001E-2</v>
      </c>
      <c r="BH347" s="604">
        <v>0</v>
      </c>
      <c r="BI347" s="605"/>
      <c r="BK347" s="547"/>
    </row>
    <row r="348" spans="1:63" x14ac:dyDescent="0.2">
      <c r="A348" s="22" t="s">
        <v>663</v>
      </c>
      <c r="B348" s="37" t="s">
        <v>664</v>
      </c>
      <c r="C348" s="38" t="s">
        <v>663</v>
      </c>
      <c r="D348" s="24" t="s">
        <v>664</v>
      </c>
      <c r="E348" s="39" t="s">
        <v>665</v>
      </c>
      <c r="F348" s="40" t="s">
        <v>74</v>
      </c>
      <c r="G348" s="41">
        <v>38</v>
      </c>
      <c r="H348" s="525"/>
      <c r="I348" s="555">
        <v>2412817</v>
      </c>
      <c r="J348" s="555">
        <v>531731</v>
      </c>
      <c r="K348" s="555">
        <v>0</v>
      </c>
      <c r="L348" s="555">
        <v>0</v>
      </c>
      <c r="M348" s="595">
        <v>0</v>
      </c>
      <c r="N348" s="181">
        <v>2412817</v>
      </c>
      <c r="O348" s="556">
        <v>531731</v>
      </c>
      <c r="P348" s="556">
        <v>1881086</v>
      </c>
      <c r="Q348" s="596">
        <v>138.96</v>
      </c>
      <c r="R348" s="597">
        <v>0.17</v>
      </c>
      <c r="S348" s="556">
        <v>1399</v>
      </c>
      <c r="T348" s="181">
        <v>0</v>
      </c>
      <c r="U348" s="598">
        <v>1881086</v>
      </c>
      <c r="V348" s="599">
        <v>13536.89</v>
      </c>
      <c r="W348" s="563">
        <v>0</v>
      </c>
      <c r="X348" s="564">
        <v>0</v>
      </c>
      <c r="Y348" s="565">
        <v>13536.89</v>
      </c>
      <c r="Z348" s="564">
        <v>0</v>
      </c>
      <c r="AA348" s="566">
        <v>0</v>
      </c>
      <c r="AB348" s="567">
        <v>1881086</v>
      </c>
      <c r="AC348" s="538">
        <v>13536.89</v>
      </c>
      <c r="AD348" s="600">
        <v>1.4311100000000001</v>
      </c>
      <c r="AE348" s="569">
        <v>0</v>
      </c>
      <c r="AF348" s="568">
        <v>1.4311100000000001</v>
      </c>
      <c r="AG348" s="570">
        <v>1.4168000000000001</v>
      </c>
      <c r="AH348" s="571">
        <v>1.4168000000000001</v>
      </c>
      <c r="AI348" s="572">
        <v>1</v>
      </c>
      <c r="AJ348" s="573">
        <v>1.4168000000000001</v>
      </c>
      <c r="AK348" s="573">
        <v>1.4168000000000001</v>
      </c>
      <c r="AL348" s="574">
        <v>1.0913999999999999</v>
      </c>
      <c r="AM348" s="601">
        <v>1.2981</v>
      </c>
      <c r="AN348" s="602">
        <v>1.2981</v>
      </c>
      <c r="AO348" s="603">
        <v>1.4065000000000001</v>
      </c>
      <c r="AP348" s="578">
        <v>0</v>
      </c>
      <c r="AQ348" s="578">
        <v>0</v>
      </c>
      <c r="AR348" s="579">
        <v>0</v>
      </c>
      <c r="AS348" s="305">
        <v>0</v>
      </c>
      <c r="AT348" s="557">
        <v>1</v>
      </c>
      <c r="AU348" s="557">
        <v>1</v>
      </c>
      <c r="AV348" s="580">
        <v>1881086</v>
      </c>
      <c r="AW348" s="581">
        <v>0.17</v>
      </c>
      <c r="AX348" s="580">
        <v>1399</v>
      </c>
      <c r="AY348" s="580">
        <v>1879687</v>
      </c>
      <c r="AZ348" s="229" t="s">
        <v>1231</v>
      </c>
      <c r="BA348" s="573">
        <v>1.4168000000000001</v>
      </c>
      <c r="BB348" s="305">
        <v>0</v>
      </c>
      <c r="BC348" s="582">
        <v>0</v>
      </c>
      <c r="BD348" s="583">
        <v>1.4311100000000001</v>
      </c>
      <c r="BE348" s="584">
        <v>2.86E-2</v>
      </c>
      <c r="BF348" s="585">
        <v>2.86E-2</v>
      </c>
      <c r="BG348" s="584">
        <v>2.86E-2</v>
      </c>
      <c r="BH348" s="604">
        <v>0</v>
      </c>
      <c r="BI348" s="605"/>
      <c r="BK348" s="547"/>
    </row>
    <row r="349" spans="1:63" x14ac:dyDescent="0.2">
      <c r="A349" s="22" t="s">
        <v>666</v>
      </c>
      <c r="B349" s="37" t="s">
        <v>667</v>
      </c>
      <c r="C349" s="38" t="s">
        <v>666</v>
      </c>
      <c r="D349" s="24" t="s">
        <v>667</v>
      </c>
      <c r="E349" s="39" t="s">
        <v>668</v>
      </c>
      <c r="F349" s="40" t="s">
        <v>74</v>
      </c>
      <c r="G349" s="41">
        <v>40</v>
      </c>
      <c r="H349" s="525"/>
      <c r="I349" s="555">
        <v>49508872</v>
      </c>
      <c r="J349" s="555">
        <v>18915177</v>
      </c>
      <c r="K349" s="555">
        <v>0</v>
      </c>
      <c r="L349" s="555">
        <v>0</v>
      </c>
      <c r="M349" s="595">
        <v>0</v>
      </c>
      <c r="N349" s="181">
        <v>49508872</v>
      </c>
      <c r="O349" s="556">
        <v>18915177</v>
      </c>
      <c r="P349" s="556">
        <v>30593695</v>
      </c>
      <c r="Q349" s="596">
        <v>2153.2199999999998</v>
      </c>
      <c r="R349" s="597">
        <v>66.67</v>
      </c>
      <c r="S349" s="556">
        <v>548627</v>
      </c>
      <c r="T349" s="181">
        <v>0</v>
      </c>
      <c r="U349" s="598">
        <v>30593695</v>
      </c>
      <c r="V349" s="599">
        <v>14208.35</v>
      </c>
      <c r="W349" s="563">
        <v>962644</v>
      </c>
      <c r="X349" s="564">
        <v>447.07</v>
      </c>
      <c r="Y349" s="565">
        <v>13761.28</v>
      </c>
      <c r="Z349" s="564">
        <v>0</v>
      </c>
      <c r="AA349" s="566">
        <v>0</v>
      </c>
      <c r="AB349" s="567">
        <v>30593695</v>
      </c>
      <c r="AC349" s="538">
        <v>14208.35</v>
      </c>
      <c r="AD349" s="600">
        <v>1.5021</v>
      </c>
      <c r="AE349" s="569">
        <v>0</v>
      </c>
      <c r="AF349" s="568">
        <v>1.5021</v>
      </c>
      <c r="AG349" s="570">
        <v>1.4871000000000001</v>
      </c>
      <c r="AH349" s="571">
        <v>1.4871000000000001</v>
      </c>
      <c r="AI349" s="572">
        <v>1</v>
      </c>
      <c r="AJ349" s="573">
        <v>1.4871000000000001</v>
      </c>
      <c r="AK349" s="573">
        <v>1.4871000000000001</v>
      </c>
      <c r="AL349" s="574">
        <v>0.94819999999999993</v>
      </c>
      <c r="AM349" s="601">
        <v>1.5683</v>
      </c>
      <c r="AN349" s="602">
        <v>1.5683</v>
      </c>
      <c r="AO349" s="603">
        <v>1.6189</v>
      </c>
      <c r="AP349" s="578">
        <v>0</v>
      </c>
      <c r="AQ349" s="578">
        <v>0</v>
      </c>
      <c r="AR349" s="579">
        <v>0</v>
      </c>
      <c r="AS349" s="305">
        <v>0</v>
      </c>
      <c r="AT349" s="557">
        <v>1</v>
      </c>
      <c r="AU349" s="557">
        <v>1</v>
      </c>
      <c r="AV349" s="580">
        <v>30593695</v>
      </c>
      <c r="AW349" s="581">
        <v>66.67</v>
      </c>
      <c r="AX349" s="580">
        <v>548627</v>
      </c>
      <c r="AY349" s="580">
        <v>30045068</v>
      </c>
      <c r="AZ349" s="229" t="s">
        <v>1231</v>
      </c>
      <c r="BA349" s="573">
        <v>1.4871000000000001</v>
      </c>
      <c r="BB349" s="305">
        <v>0</v>
      </c>
      <c r="BC349" s="582">
        <v>0</v>
      </c>
      <c r="BD349" s="583">
        <v>1.5021</v>
      </c>
      <c r="BE349" s="584">
        <v>0.03</v>
      </c>
      <c r="BF349" s="585">
        <v>0.03</v>
      </c>
      <c r="BG349" s="584">
        <v>0.03</v>
      </c>
      <c r="BH349" s="604">
        <v>0</v>
      </c>
      <c r="BI349" s="605"/>
      <c r="BK349" s="547"/>
    </row>
    <row r="350" spans="1:63" x14ac:dyDescent="0.2">
      <c r="A350" s="22" t="s">
        <v>669</v>
      </c>
      <c r="B350" s="37" t="s">
        <v>670</v>
      </c>
      <c r="C350" s="38" t="s">
        <v>669</v>
      </c>
      <c r="D350" s="24" t="s">
        <v>670</v>
      </c>
      <c r="E350" s="39" t="s">
        <v>671</v>
      </c>
      <c r="F350" s="40" t="s">
        <v>471</v>
      </c>
      <c r="G350" s="41">
        <v>41</v>
      </c>
      <c r="H350" s="525"/>
      <c r="I350" s="555">
        <v>3702958</v>
      </c>
      <c r="J350" s="555">
        <v>688680</v>
      </c>
      <c r="K350" s="555">
        <v>0</v>
      </c>
      <c r="L350" s="555">
        <v>0</v>
      </c>
      <c r="M350" s="595">
        <v>0</v>
      </c>
      <c r="N350" s="181">
        <v>3702958</v>
      </c>
      <c r="O350" s="556">
        <v>688680</v>
      </c>
      <c r="P350" s="556">
        <v>3014278</v>
      </c>
      <c r="Q350" s="596">
        <v>187.82</v>
      </c>
      <c r="R350" s="597">
        <v>11.5</v>
      </c>
      <c r="S350" s="556">
        <v>94634</v>
      </c>
      <c r="T350" s="181">
        <v>0</v>
      </c>
      <c r="U350" s="598">
        <v>3014278</v>
      </c>
      <c r="V350" s="599">
        <v>16048.76</v>
      </c>
      <c r="W350" s="563">
        <v>69023</v>
      </c>
      <c r="X350" s="564">
        <v>367.5</v>
      </c>
      <c r="Y350" s="565">
        <v>15681.26</v>
      </c>
      <c r="Z350" s="564">
        <v>0</v>
      </c>
      <c r="AA350" s="566">
        <v>0</v>
      </c>
      <c r="AB350" s="567">
        <v>3014278</v>
      </c>
      <c r="AC350" s="538">
        <v>16048.76</v>
      </c>
      <c r="AD350" s="600">
        <v>1.6966699999999999</v>
      </c>
      <c r="AE350" s="569">
        <v>0</v>
      </c>
      <c r="AF350" s="568">
        <v>1.6966699999999999</v>
      </c>
      <c r="AG350" s="570">
        <v>1.6797</v>
      </c>
      <c r="AH350" s="571">
        <v>1.6797</v>
      </c>
      <c r="AI350" s="572">
        <v>1</v>
      </c>
      <c r="AJ350" s="573">
        <v>1.6797</v>
      </c>
      <c r="AK350" s="573">
        <v>1.6797</v>
      </c>
      <c r="AL350" s="574">
        <v>1.0173000000000001</v>
      </c>
      <c r="AM350" s="601">
        <v>1.6511</v>
      </c>
      <c r="AN350" s="602">
        <v>1.6511</v>
      </c>
      <c r="AO350" s="603">
        <v>1.5088999999999999</v>
      </c>
      <c r="AP350" s="578">
        <v>0</v>
      </c>
      <c r="AQ350" s="578">
        <v>0</v>
      </c>
      <c r="AR350" s="579">
        <v>0</v>
      </c>
      <c r="AS350" s="305">
        <v>0</v>
      </c>
      <c r="AT350" s="557">
        <v>1</v>
      </c>
      <c r="AU350" s="557">
        <v>1</v>
      </c>
      <c r="AV350" s="580">
        <v>3014278</v>
      </c>
      <c r="AW350" s="581">
        <v>11.5</v>
      </c>
      <c r="AX350" s="580">
        <v>94634</v>
      </c>
      <c r="AY350" s="580">
        <v>2919644</v>
      </c>
      <c r="AZ350" s="229" t="s">
        <v>1231</v>
      </c>
      <c r="BA350" s="573">
        <v>1.6797</v>
      </c>
      <c r="BB350" s="305">
        <v>0</v>
      </c>
      <c r="BC350" s="582">
        <v>0</v>
      </c>
      <c r="BD350" s="583">
        <v>1.6966699999999999</v>
      </c>
      <c r="BE350" s="584">
        <v>3.39E-2</v>
      </c>
      <c r="BF350" s="585">
        <v>3.39E-2</v>
      </c>
      <c r="BG350" s="584">
        <v>3.39E-2</v>
      </c>
      <c r="BH350" s="604">
        <v>0</v>
      </c>
      <c r="BI350" s="605"/>
      <c r="BK350" s="547"/>
    </row>
    <row r="351" spans="1:63" x14ac:dyDescent="0.2">
      <c r="A351" s="22" t="s">
        <v>672</v>
      </c>
      <c r="B351" s="37" t="s">
        <v>673</v>
      </c>
      <c r="C351" s="58" t="s">
        <v>672</v>
      </c>
      <c r="D351" s="24" t="s">
        <v>673</v>
      </c>
      <c r="E351" s="59" t="s">
        <v>674</v>
      </c>
      <c r="F351" s="40" t="s">
        <v>471</v>
      </c>
      <c r="G351" s="41">
        <v>41</v>
      </c>
      <c r="H351" s="525">
        <v>2</v>
      </c>
      <c r="I351" s="555">
        <v>0</v>
      </c>
      <c r="J351" s="555">
        <v>0</v>
      </c>
      <c r="K351" s="555">
        <v>0</v>
      </c>
      <c r="L351" s="555">
        <v>0</v>
      </c>
      <c r="M351" s="595">
        <v>0</v>
      </c>
      <c r="N351" s="181">
        <v>0</v>
      </c>
      <c r="O351" s="556">
        <v>0</v>
      </c>
      <c r="P351" s="556">
        <v>0</v>
      </c>
      <c r="Q351" s="596">
        <v>0</v>
      </c>
      <c r="R351" s="597">
        <v>0</v>
      </c>
      <c r="S351" s="556">
        <v>0</v>
      </c>
      <c r="T351" s="181">
        <v>0</v>
      </c>
      <c r="U351" s="598">
        <v>0</v>
      </c>
      <c r="V351" s="599">
        <v>0</v>
      </c>
      <c r="W351" s="563">
        <v>0</v>
      </c>
      <c r="X351" s="564">
        <v>0</v>
      </c>
      <c r="Y351" s="565">
        <v>0</v>
      </c>
      <c r="Z351" s="564">
        <v>0</v>
      </c>
      <c r="AA351" s="566">
        <v>0</v>
      </c>
      <c r="AB351" s="567">
        <v>0</v>
      </c>
      <c r="AC351" s="538">
        <v>0</v>
      </c>
      <c r="AD351" s="600">
        <v>0</v>
      </c>
      <c r="AE351" s="569">
        <v>0</v>
      </c>
      <c r="AF351" s="568">
        <v>0</v>
      </c>
      <c r="AG351" s="570">
        <v>0</v>
      </c>
      <c r="AH351" s="571">
        <v>0</v>
      </c>
      <c r="AI351" s="572">
        <v>0</v>
      </c>
      <c r="AJ351" s="573">
        <v>0</v>
      </c>
      <c r="AK351" s="573">
        <v>1.5576000000000001</v>
      </c>
      <c r="AL351" s="574">
        <v>0.9083</v>
      </c>
      <c r="AM351" s="601">
        <v>0</v>
      </c>
      <c r="AN351" s="602">
        <v>1.7149000000000001</v>
      </c>
      <c r="AO351" s="603">
        <v>1.69</v>
      </c>
      <c r="AP351" s="578">
        <v>0</v>
      </c>
      <c r="AQ351" s="578">
        <v>0</v>
      </c>
      <c r="AR351" s="579">
        <v>0</v>
      </c>
      <c r="AS351" s="305">
        <v>0</v>
      </c>
      <c r="AT351" s="557">
        <v>1</v>
      </c>
      <c r="AU351" s="557">
        <v>1</v>
      </c>
      <c r="AV351" s="580">
        <v>0</v>
      </c>
      <c r="AW351" s="581">
        <v>0</v>
      </c>
      <c r="AX351" s="580">
        <v>0</v>
      </c>
      <c r="AY351" s="580">
        <v>0</v>
      </c>
      <c r="AZ351" s="229" t="s">
        <v>1231</v>
      </c>
      <c r="BA351" s="573">
        <v>0</v>
      </c>
      <c r="BB351" s="305">
        <v>0</v>
      </c>
      <c r="BC351" s="582">
        <v>0</v>
      </c>
      <c r="BD351" s="583">
        <v>0</v>
      </c>
      <c r="BE351" s="584">
        <v>0</v>
      </c>
      <c r="BF351" s="585">
        <v>0</v>
      </c>
      <c r="BG351" s="584">
        <v>3.15E-2</v>
      </c>
      <c r="BH351" s="604">
        <v>1</v>
      </c>
      <c r="BI351" s="605"/>
      <c r="BK351" s="547"/>
    </row>
    <row r="352" spans="1:63" x14ac:dyDescent="0.2">
      <c r="A352" s="22" t="s">
        <v>675</v>
      </c>
      <c r="B352" s="37" t="s">
        <v>676</v>
      </c>
      <c r="C352" s="58" t="s">
        <v>675</v>
      </c>
      <c r="D352" s="24" t="s">
        <v>676</v>
      </c>
      <c r="E352" s="59" t="s">
        <v>677</v>
      </c>
      <c r="F352" s="40" t="s">
        <v>471</v>
      </c>
      <c r="G352" s="41">
        <v>41</v>
      </c>
      <c r="H352" s="525">
        <v>2</v>
      </c>
      <c r="I352" s="555">
        <v>0</v>
      </c>
      <c r="J352" s="555">
        <v>0</v>
      </c>
      <c r="K352" s="555">
        <v>0</v>
      </c>
      <c r="L352" s="555">
        <v>0</v>
      </c>
      <c r="M352" s="595">
        <v>0</v>
      </c>
      <c r="N352" s="181">
        <v>0</v>
      </c>
      <c r="O352" s="556">
        <v>0</v>
      </c>
      <c r="P352" s="556">
        <v>0</v>
      </c>
      <c r="Q352" s="596">
        <v>0</v>
      </c>
      <c r="R352" s="597">
        <v>0</v>
      </c>
      <c r="S352" s="556">
        <v>0</v>
      </c>
      <c r="T352" s="181">
        <v>0</v>
      </c>
      <c r="U352" s="598">
        <v>0</v>
      </c>
      <c r="V352" s="599">
        <v>0</v>
      </c>
      <c r="W352" s="563">
        <v>0</v>
      </c>
      <c r="X352" s="564">
        <v>0</v>
      </c>
      <c r="Y352" s="565">
        <v>0</v>
      </c>
      <c r="Z352" s="564">
        <v>0</v>
      </c>
      <c r="AA352" s="566">
        <v>0</v>
      </c>
      <c r="AB352" s="567">
        <v>0</v>
      </c>
      <c r="AC352" s="538">
        <v>0</v>
      </c>
      <c r="AD352" s="600">
        <v>0</v>
      </c>
      <c r="AE352" s="569">
        <v>0</v>
      </c>
      <c r="AF352" s="568">
        <v>0</v>
      </c>
      <c r="AG352" s="570">
        <v>0</v>
      </c>
      <c r="AH352" s="571">
        <v>0</v>
      </c>
      <c r="AI352" s="572">
        <v>0</v>
      </c>
      <c r="AJ352" s="573">
        <v>0</v>
      </c>
      <c r="AK352" s="573">
        <v>1.5576000000000001</v>
      </c>
      <c r="AL352" s="574">
        <v>0.97489999999999999</v>
      </c>
      <c r="AM352" s="601">
        <v>0</v>
      </c>
      <c r="AN352" s="602">
        <v>1.5976999999999999</v>
      </c>
      <c r="AO352" s="603">
        <v>1.5745</v>
      </c>
      <c r="AP352" s="578">
        <v>0</v>
      </c>
      <c r="AQ352" s="578">
        <v>0</v>
      </c>
      <c r="AR352" s="579">
        <v>0</v>
      </c>
      <c r="AS352" s="305">
        <v>0</v>
      </c>
      <c r="AT352" s="557">
        <v>1</v>
      </c>
      <c r="AU352" s="557">
        <v>1</v>
      </c>
      <c r="AV352" s="580">
        <v>0</v>
      </c>
      <c r="AW352" s="581">
        <v>0</v>
      </c>
      <c r="AX352" s="580">
        <v>0</v>
      </c>
      <c r="AY352" s="580">
        <v>0</v>
      </c>
      <c r="AZ352" s="229" t="s">
        <v>1231</v>
      </c>
      <c r="BA352" s="573">
        <v>0</v>
      </c>
      <c r="BB352" s="305">
        <v>0</v>
      </c>
      <c r="BC352" s="582">
        <v>0</v>
      </c>
      <c r="BD352" s="583">
        <v>0</v>
      </c>
      <c r="BE352" s="584">
        <v>0</v>
      </c>
      <c r="BF352" s="585">
        <v>0</v>
      </c>
      <c r="BG352" s="584">
        <v>3.15E-2</v>
      </c>
      <c r="BH352" s="604">
        <v>1</v>
      </c>
      <c r="BI352" s="605"/>
      <c r="BK352" s="547"/>
    </row>
    <row r="353" spans="1:63" x14ac:dyDescent="0.2">
      <c r="A353" s="311" t="s">
        <v>672</v>
      </c>
      <c r="B353" s="606" t="s">
        <v>673</v>
      </c>
      <c r="C353" s="607" t="s">
        <v>678</v>
      </c>
      <c r="D353" s="608" t="s">
        <v>1145</v>
      </c>
      <c r="E353" s="185" t="s">
        <v>1146</v>
      </c>
      <c r="F353" s="609" t="s">
        <v>471</v>
      </c>
      <c r="G353" s="187">
        <v>41</v>
      </c>
      <c r="H353" s="610"/>
      <c r="I353" s="611">
        <v>0</v>
      </c>
      <c r="J353" s="611">
        <v>0</v>
      </c>
      <c r="K353" s="611">
        <v>0</v>
      </c>
      <c r="L353" s="611">
        <v>0</v>
      </c>
      <c r="M353" s="612">
        <v>0</v>
      </c>
      <c r="N353" s="186">
        <v>0</v>
      </c>
      <c r="O353" s="613">
        <v>0</v>
      </c>
      <c r="P353" s="613">
        <v>0</v>
      </c>
      <c r="Q353" s="614">
        <v>0</v>
      </c>
      <c r="R353" s="615">
        <v>0</v>
      </c>
      <c r="S353" s="613">
        <v>0</v>
      </c>
      <c r="T353" s="186">
        <v>0</v>
      </c>
      <c r="U353" s="616">
        <v>0</v>
      </c>
      <c r="V353" s="617">
        <v>0</v>
      </c>
      <c r="W353" s="563">
        <v>0</v>
      </c>
      <c r="X353" s="564">
        <v>0</v>
      </c>
      <c r="Y353" s="565">
        <v>0</v>
      </c>
      <c r="Z353" s="564">
        <v>0</v>
      </c>
      <c r="AA353" s="566">
        <v>0</v>
      </c>
      <c r="AB353" s="567">
        <v>0</v>
      </c>
      <c r="AC353" s="618">
        <v>0</v>
      </c>
      <c r="AD353" s="619">
        <v>0</v>
      </c>
      <c r="AE353" s="569">
        <v>0</v>
      </c>
      <c r="AF353" s="568">
        <v>0</v>
      </c>
      <c r="AG353" s="570">
        <v>0</v>
      </c>
      <c r="AH353" s="571">
        <v>0</v>
      </c>
      <c r="AI353" s="620">
        <v>1</v>
      </c>
      <c r="AJ353" s="621">
        <v>1.5576000000000001</v>
      </c>
      <c r="AK353" s="621">
        <v>0</v>
      </c>
      <c r="AL353" s="574">
        <v>0</v>
      </c>
      <c r="AM353" s="601">
        <v>1.7149000000000001</v>
      </c>
      <c r="AN353" s="602">
        <v>0</v>
      </c>
      <c r="AO353" s="603">
        <v>0</v>
      </c>
      <c r="AP353" s="578">
        <v>0</v>
      </c>
      <c r="AQ353" s="578" t="s">
        <v>1377</v>
      </c>
      <c r="AR353" s="579">
        <v>0</v>
      </c>
      <c r="AS353" s="305">
        <v>0</v>
      </c>
      <c r="AT353" s="557">
        <v>0</v>
      </c>
      <c r="AU353" s="557">
        <v>0</v>
      </c>
      <c r="AV353" s="580">
        <v>0</v>
      </c>
      <c r="AW353" s="581">
        <v>0</v>
      </c>
      <c r="AX353" s="580">
        <v>0</v>
      </c>
      <c r="AY353" s="580">
        <v>0</v>
      </c>
      <c r="AZ353" s="229" t="s">
        <v>1231</v>
      </c>
      <c r="BA353" s="573">
        <v>0</v>
      </c>
      <c r="BB353" s="305">
        <v>0</v>
      </c>
      <c r="BC353" s="582">
        <v>0</v>
      </c>
      <c r="BD353" s="583">
        <v>0</v>
      </c>
      <c r="BE353" s="584">
        <v>0</v>
      </c>
      <c r="BF353" s="585">
        <v>3.15E-2</v>
      </c>
      <c r="BG353" s="584">
        <v>0</v>
      </c>
      <c r="BH353" s="604">
        <v>0</v>
      </c>
      <c r="BI353" s="605"/>
      <c r="BK353" s="547"/>
    </row>
    <row r="354" spans="1:63" x14ac:dyDescent="0.2">
      <c r="A354" s="311" t="s">
        <v>675</v>
      </c>
      <c r="B354" s="606" t="s">
        <v>676</v>
      </c>
      <c r="C354" s="607" t="s">
        <v>678</v>
      </c>
      <c r="D354" s="608" t="s">
        <v>1145</v>
      </c>
      <c r="E354" s="185" t="s">
        <v>1147</v>
      </c>
      <c r="F354" s="609" t="s">
        <v>471</v>
      </c>
      <c r="G354" s="187">
        <v>41</v>
      </c>
      <c r="H354" s="610"/>
      <c r="I354" s="611">
        <v>0</v>
      </c>
      <c r="J354" s="611">
        <v>0</v>
      </c>
      <c r="K354" s="611">
        <v>0</v>
      </c>
      <c r="L354" s="611">
        <v>0</v>
      </c>
      <c r="M354" s="612">
        <v>0</v>
      </c>
      <c r="N354" s="186">
        <v>0</v>
      </c>
      <c r="O354" s="613">
        <v>0</v>
      </c>
      <c r="P354" s="613">
        <v>0</v>
      </c>
      <c r="Q354" s="614">
        <v>0</v>
      </c>
      <c r="R354" s="615">
        <v>0</v>
      </c>
      <c r="S354" s="613">
        <v>0</v>
      </c>
      <c r="T354" s="186">
        <v>0</v>
      </c>
      <c r="U354" s="616">
        <v>0</v>
      </c>
      <c r="V354" s="617">
        <v>0</v>
      </c>
      <c r="W354" s="563">
        <v>0</v>
      </c>
      <c r="X354" s="564">
        <v>0</v>
      </c>
      <c r="Y354" s="565">
        <v>0</v>
      </c>
      <c r="Z354" s="564">
        <v>0</v>
      </c>
      <c r="AA354" s="566">
        <v>0</v>
      </c>
      <c r="AB354" s="567">
        <v>0</v>
      </c>
      <c r="AC354" s="618">
        <v>0</v>
      </c>
      <c r="AD354" s="619">
        <v>0</v>
      </c>
      <c r="AE354" s="569">
        <v>0</v>
      </c>
      <c r="AF354" s="568">
        <v>0</v>
      </c>
      <c r="AG354" s="570">
        <v>0</v>
      </c>
      <c r="AH354" s="571">
        <v>0</v>
      </c>
      <c r="AI354" s="620">
        <v>1</v>
      </c>
      <c r="AJ354" s="621">
        <v>1.5576000000000001</v>
      </c>
      <c r="AK354" s="621">
        <v>0</v>
      </c>
      <c r="AL354" s="574">
        <v>0</v>
      </c>
      <c r="AM354" s="601">
        <v>1.5976999999999999</v>
      </c>
      <c r="AN354" s="602">
        <v>0</v>
      </c>
      <c r="AO354" s="603">
        <v>0</v>
      </c>
      <c r="AP354" s="578">
        <v>0</v>
      </c>
      <c r="AQ354" s="578" t="s">
        <v>1377</v>
      </c>
      <c r="AR354" s="579">
        <v>0</v>
      </c>
      <c r="AS354" s="305">
        <v>0</v>
      </c>
      <c r="AT354" s="557">
        <v>0</v>
      </c>
      <c r="AU354" s="557">
        <v>0</v>
      </c>
      <c r="AV354" s="580">
        <v>0</v>
      </c>
      <c r="AW354" s="581">
        <v>0</v>
      </c>
      <c r="AX354" s="580">
        <v>0</v>
      </c>
      <c r="AY354" s="580">
        <v>0</v>
      </c>
      <c r="AZ354" s="229" t="s">
        <v>1231</v>
      </c>
      <c r="BA354" s="573">
        <v>0</v>
      </c>
      <c r="BB354" s="305">
        <v>0</v>
      </c>
      <c r="BC354" s="582">
        <v>0</v>
      </c>
      <c r="BD354" s="583">
        <v>0</v>
      </c>
      <c r="BE354" s="584">
        <v>0</v>
      </c>
      <c r="BF354" s="585">
        <v>3.15E-2</v>
      </c>
      <c r="BG354" s="584">
        <v>0</v>
      </c>
      <c r="BH354" s="604">
        <v>0</v>
      </c>
      <c r="BI354" s="605"/>
      <c r="BK354" s="547"/>
    </row>
    <row r="355" spans="1:63" x14ac:dyDescent="0.2">
      <c r="A355" s="63" t="s">
        <v>678</v>
      </c>
      <c r="B355" s="64" t="s">
        <v>679</v>
      </c>
      <c r="C355" s="65" t="s">
        <v>678</v>
      </c>
      <c r="D355" s="66" t="s">
        <v>679</v>
      </c>
      <c r="E355" s="67" t="s">
        <v>680</v>
      </c>
      <c r="F355" s="68" t="s">
        <v>471</v>
      </c>
      <c r="G355" s="69">
        <v>41</v>
      </c>
      <c r="H355" s="610"/>
      <c r="I355" s="647">
        <v>6830696</v>
      </c>
      <c r="J355" s="647">
        <v>802553</v>
      </c>
      <c r="K355" s="647">
        <v>0</v>
      </c>
      <c r="L355" s="647">
        <v>0</v>
      </c>
      <c r="M355" s="194">
        <v>0</v>
      </c>
      <c r="N355" s="648">
        <v>6830696</v>
      </c>
      <c r="O355" s="649">
        <v>802553</v>
      </c>
      <c r="P355" s="649">
        <v>6028143</v>
      </c>
      <c r="Q355" s="650">
        <v>405.07</v>
      </c>
      <c r="R355" s="651">
        <v>13.75</v>
      </c>
      <c r="S355" s="649">
        <v>113149</v>
      </c>
      <c r="T355" s="648">
        <v>0</v>
      </c>
      <c r="U355" s="652">
        <v>6028143</v>
      </c>
      <c r="V355" s="653">
        <v>14881.73</v>
      </c>
      <c r="W355" s="563">
        <v>47783</v>
      </c>
      <c r="X355" s="564">
        <v>117.96</v>
      </c>
      <c r="Y355" s="565">
        <v>14763.77</v>
      </c>
      <c r="Z355" s="564">
        <v>0</v>
      </c>
      <c r="AA355" s="566">
        <v>0</v>
      </c>
      <c r="AB355" s="567">
        <v>6028143</v>
      </c>
      <c r="AC355" s="654">
        <v>14881.73</v>
      </c>
      <c r="AD355" s="655">
        <v>1.5732900000000001</v>
      </c>
      <c r="AE355" s="569">
        <v>0</v>
      </c>
      <c r="AF355" s="656">
        <v>1.5732900000000001</v>
      </c>
      <c r="AG355" s="657">
        <v>1.5576000000000001</v>
      </c>
      <c r="AH355" s="571">
        <v>1.5576000000000001</v>
      </c>
      <c r="AI355" s="658">
        <v>0</v>
      </c>
      <c r="AJ355" s="659">
        <v>0</v>
      </c>
      <c r="AK355" s="659">
        <v>0</v>
      </c>
      <c r="AL355" s="574">
        <v>0</v>
      </c>
      <c r="AM355" s="601">
        <v>0</v>
      </c>
      <c r="AN355" s="602">
        <v>0</v>
      </c>
      <c r="AO355" s="603">
        <v>0</v>
      </c>
      <c r="AP355" s="578">
        <v>0</v>
      </c>
      <c r="AQ355" s="578" t="s">
        <v>1377</v>
      </c>
      <c r="AR355" s="579">
        <v>0</v>
      </c>
      <c r="AS355" s="305">
        <v>0</v>
      </c>
      <c r="AT355" s="557">
        <v>0</v>
      </c>
      <c r="AU355" s="557">
        <v>0</v>
      </c>
      <c r="AV355" s="580">
        <v>6028143</v>
      </c>
      <c r="AW355" s="581">
        <v>13.75</v>
      </c>
      <c r="AX355" s="580">
        <v>113149</v>
      </c>
      <c r="AY355" s="580">
        <v>5914994</v>
      </c>
      <c r="AZ355" s="229" t="s">
        <v>1231</v>
      </c>
      <c r="BA355" s="573">
        <v>1.5576000000000001</v>
      </c>
      <c r="BB355" s="305">
        <v>0</v>
      </c>
      <c r="BC355" s="582">
        <v>0</v>
      </c>
      <c r="BD355" s="583">
        <v>1.5732900000000001</v>
      </c>
      <c r="BE355" s="584">
        <v>3.15E-2</v>
      </c>
      <c r="BF355" s="585">
        <v>0</v>
      </c>
      <c r="BG355" s="584">
        <v>0</v>
      </c>
      <c r="BH355" s="604">
        <v>0</v>
      </c>
      <c r="BI355" s="605"/>
      <c r="BK355" s="547"/>
    </row>
    <row r="356" spans="1:63" x14ac:dyDescent="0.2">
      <c r="A356" s="22" t="s">
        <v>681</v>
      </c>
      <c r="B356" s="37" t="s">
        <v>682</v>
      </c>
      <c r="C356" s="58" t="s">
        <v>681</v>
      </c>
      <c r="D356" s="24" t="s">
        <v>682</v>
      </c>
      <c r="E356" s="59" t="s">
        <v>683</v>
      </c>
      <c r="F356" s="40" t="s">
        <v>471</v>
      </c>
      <c r="G356" s="41">
        <v>42</v>
      </c>
      <c r="H356" s="287">
        <v>1</v>
      </c>
      <c r="I356" s="555">
        <v>22478</v>
      </c>
      <c r="J356" s="555">
        <v>0</v>
      </c>
      <c r="K356" s="555">
        <v>0</v>
      </c>
      <c r="L356" s="555">
        <v>0</v>
      </c>
      <c r="M356" s="595">
        <v>0</v>
      </c>
      <c r="N356" s="181">
        <v>22478</v>
      </c>
      <c r="O356" s="556">
        <v>0</v>
      </c>
      <c r="P356" s="556">
        <v>22478</v>
      </c>
      <c r="Q356" s="596">
        <v>0</v>
      </c>
      <c r="R356" s="597">
        <v>0</v>
      </c>
      <c r="S356" s="556">
        <v>0</v>
      </c>
      <c r="T356" s="181">
        <v>0</v>
      </c>
      <c r="U356" s="598">
        <v>22478</v>
      </c>
      <c r="V356" s="599">
        <v>203.05</v>
      </c>
      <c r="W356" s="563">
        <v>22478</v>
      </c>
      <c r="X356" s="564">
        <v>0</v>
      </c>
      <c r="Y356" s="565">
        <v>203.05</v>
      </c>
      <c r="Z356" s="564">
        <v>0</v>
      </c>
      <c r="AA356" s="566">
        <v>0</v>
      </c>
      <c r="AB356" s="567">
        <v>22478</v>
      </c>
      <c r="AC356" s="538">
        <v>203.05</v>
      </c>
      <c r="AD356" s="600">
        <v>2.147E-2</v>
      </c>
      <c r="AE356" s="569">
        <v>0</v>
      </c>
      <c r="AF356" s="568">
        <v>2.147E-2</v>
      </c>
      <c r="AG356" s="570">
        <v>2.1299999999999999E-2</v>
      </c>
      <c r="AH356" s="571">
        <v>2.1299999999999999E-2</v>
      </c>
      <c r="AI356" s="572">
        <v>0.63</v>
      </c>
      <c r="AJ356" s="573">
        <v>1.34E-2</v>
      </c>
      <c r="AK356" s="573">
        <v>1.6812</v>
      </c>
      <c r="AL356" s="574">
        <v>0.96930000000000005</v>
      </c>
      <c r="AM356" s="601">
        <v>1.38E-2</v>
      </c>
      <c r="AN356" s="602">
        <v>1.7343999999999999</v>
      </c>
      <c r="AO356" s="603">
        <v>1.5835999999999999</v>
      </c>
      <c r="AP356" s="578">
        <v>0</v>
      </c>
      <c r="AQ356" s="578">
        <v>0</v>
      </c>
      <c r="AR356" s="579">
        <v>0</v>
      </c>
      <c r="AS356" s="305">
        <v>0</v>
      </c>
      <c r="AT356" s="557">
        <v>1</v>
      </c>
      <c r="AU356" s="557">
        <v>1</v>
      </c>
      <c r="AV356" s="580">
        <v>22478</v>
      </c>
      <c r="AW356" s="581">
        <v>0</v>
      </c>
      <c r="AX356" s="580">
        <v>0</v>
      </c>
      <c r="AY356" s="580">
        <v>22478</v>
      </c>
      <c r="AZ356" s="229" t="s">
        <v>1231</v>
      </c>
      <c r="BA356" s="573">
        <v>2.1299999999999999E-2</v>
      </c>
      <c r="BB356" s="305">
        <v>0</v>
      </c>
      <c r="BC356" s="582">
        <v>0</v>
      </c>
      <c r="BD356" s="583">
        <v>2.147E-2</v>
      </c>
      <c r="BE356" s="584">
        <v>4.0000000000000002E-4</v>
      </c>
      <c r="BF356" s="585">
        <v>2.9999999999999997E-4</v>
      </c>
      <c r="BG356" s="584">
        <v>3.4000000000000002E-2</v>
      </c>
      <c r="BH356" s="604">
        <v>0</v>
      </c>
      <c r="BI356" s="605"/>
      <c r="BK356" s="547"/>
    </row>
    <row r="357" spans="1:63" x14ac:dyDescent="0.2">
      <c r="A357" s="22" t="s">
        <v>684</v>
      </c>
      <c r="B357" s="37" t="s">
        <v>685</v>
      </c>
      <c r="C357" s="38" t="s">
        <v>684</v>
      </c>
      <c r="D357" s="24" t="s">
        <v>685</v>
      </c>
      <c r="E357" s="39" t="s">
        <v>686</v>
      </c>
      <c r="F357" s="40" t="s">
        <v>471</v>
      </c>
      <c r="G357" s="41">
        <v>42</v>
      </c>
      <c r="H357" s="525"/>
      <c r="I357" s="555">
        <v>1761939</v>
      </c>
      <c r="J357" s="555">
        <v>278408</v>
      </c>
      <c r="K357" s="555">
        <v>0</v>
      </c>
      <c r="L357" s="555">
        <v>0</v>
      </c>
      <c r="M357" s="595">
        <v>0</v>
      </c>
      <c r="N357" s="181">
        <v>1761939</v>
      </c>
      <c r="O357" s="556">
        <v>278408</v>
      </c>
      <c r="P357" s="556">
        <v>1483531</v>
      </c>
      <c r="Q357" s="596">
        <v>97.22</v>
      </c>
      <c r="R357" s="597">
        <v>0</v>
      </c>
      <c r="S357" s="556">
        <v>0</v>
      </c>
      <c r="T357" s="181">
        <v>0</v>
      </c>
      <c r="U357" s="598">
        <v>1483531</v>
      </c>
      <c r="V357" s="599">
        <v>15259.52</v>
      </c>
      <c r="W357" s="563">
        <v>2197</v>
      </c>
      <c r="X357" s="564">
        <v>22.6</v>
      </c>
      <c r="Y357" s="565">
        <v>15236.92</v>
      </c>
      <c r="Z357" s="564">
        <v>0</v>
      </c>
      <c r="AA357" s="566">
        <v>0</v>
      </c>
      <c r="AB357" s="567">
        <v>1483531</v>
      </c>
      <c r="AC357" s="538">
        <v>15259.52</v>
      </c>
      <c r="AD357" s="600">
        <v>1.6132299999999999</v>
      </c>
      <c r="AE357" s="569">
        <v>0</v>
      </c>
      <c r="AF357" s="568">
        <v>1.6132299999999999</v>
      </c>
      <c r="AG357" s="570">
        <v>1.5971</v>
      </c>
      <c r="AH357" s="571">
        <v>1.5971</v>
      </c>
      <c r="AI357" s="572">
        <v>0.51490000000000002</v>
      </c>
      <c r="AJ357" s="573">
        <v>0.82230000000000003</v>
      </c>
      <c r="AK357" s="573">
        <v>1.6713</v>
      </c>
      <c r="AL357" s="574">
        <v>1.0465</v>
      </c>
      <c r="AM357" s="601">
        <v>0.78580000000000005</v>
      </c>
      <c r="AN357" s="602">
        <v>1.5971000000000002</v>
      </c>
      <c r="AO357" s="603">
        <v>1.4668000000000001</v>
      </c>
      <c r="AP357" s="578">
        <v>0</v>
      </c>
      <c r="AQ357" s="578">
        <v>0</v>
      </c>
      <c r="AR357" s="579">
        <v>0</v>
      </c>
      <c r="AS357" s="305">
        <v>0</v>
      </c>
      <c r="AT357" s="557">
        <v>1</v>
      </c>
      <c r="AU357" s="557">
        <v>1</v>
      </c>
      <c r="AV357" s="580">
        <v>1483531</v>
      </c>
      <c r="AW357" s="581">
        <v>0</v>
      </c>
      <c r="AX357" s="580">
        <v>0</v>
      </c>
      <c r="AY357" s="580">
        <v>1483531</v>
      </c>
      <c r="AZ357" s="229" t="s">
        <v>1231</v>
      </c>
      <c r="BA357" s="573">
        <v>1.5971</v>
      </c>
      <c r="BB357" s="305">
        <v>0</v>
      </c>
      <c r="BC357" s="582">
        <v>0</v>
      </c>
      <c r="BD357" s="583">
        <v>1.6132299999999999</v>
      </c>
      <c r="BE357" s="584">
        <v>3.2300000000000002E-2</v>
      </c>
      <c r="BF357" s="585">
        <v>1.66E-2</v>
      </c>
      <c r="BG357" s="584">
        <v>3.3799999999999997E-2</v>
      </c>
      <c r="BH357" s="604">
        <v>0</v>
      </c>
      <c r="BI357" s="605"/>
      <c r="BK357" s="547"/>
    </row>
    <row r="358" spans="1:63" x14ac:dyDescent="0.2">
      <c r="A358" s="22" t="s">
        <v>687</v>
      </c>
      <c r="B358" s="37" t="s">
        <v>688</v>
      </c>
      <c r="C358" s="38" t="s">
        <v>687</v>
      </c>
      <c r="D358" s="24" t="s">
        <v>688</v>
      </c>
      <c r="E358" s="39" t="s">
        <v>689</v>
      </c>
      <c r="F358" s="40" t="s">
        <v>471</v>
      </c>
      <c r="G358" s="41">
        <v>42</v>
      </c>
      <c r="H358" s="525"/>
      <c r="I358" s="555">
        <v>2374709</v>
      </c>
      <c r="J358" s="555">
        <v>587834</v>
      </c>
      <c r="K358" s="555">
        <v>0</v>
      </c>
      <c r="L358" s="555">
        <v>0</v>
      </c>
      <c r="M358" s="595">
        <v>0</v>
      </c>
      <c r="N358" s="181">
        <v>2374709</v>
      </c>
      <c r="O358" s="556">
        <v>587834</v>
      </c>
      <c r="P358" s="556">
        <v>1786875</v>
      </c>
      <c r="Q358" s="596">
        <v>101.5</v>
      </c>
      <c r="R358" s="597">
        <v>0</v>
      </c>
      <c r="S358" s="556">
        <v>0</v>
      </c>
      <c r="T358" s="181">
        <v>0</v>
      </c>
      <c r="U358" s="598">
        <v>1786875</v>
      </c>
      <c r="V358" s="599">
        <v>17604.68</v>
      </c>
      <c r="W358" s="563">
        <v>107969</v>
      </c>
      <c r="X358" s="564">
        <v>1063.73</v>
      </c>
      <c r="Y358" s="565">
        <v>16540.95</v>
      </c>
      <c r="Z358" s="564">
        <v>0</v>
      </c>
      <c r="AA358" s="566">
        <v>0</v>
      </c>
      <c r="AB358" s="567">
        <v>1786875</v>
      </c>
      <c r="AC358" s="538">
        <v>17604.68</v>
      </c>
      <c r="AD358" s="600">
        <v>1.8611599999999999</v>
      </c>
      <c r="AE358" s="569">
        <v>0</v>
      </c>
      <c r="AF358" s="568">
        <v>1.8611599999999999</v>
      </c>
      <c r="AG358" s="570">
        <v>1.8425</v>
      </c>
      <c r="AH358" s="571">
        <v>1.8425</v>
      </c>
      <c r="AI358" s="572">
        <v>0.45479999999999998</v>
      </c>
      <c r="AJ358" s="573">
        <v>0.83799999999999997</v>
      </c>
      <c r="AK358" s="573">
        <v>1.7922</v>
      </c>
      <c r="AL358" s="574">
        <v>1.0370999999999999</v>
      </c>
      <c r="AM358" s="601">
        <v>0.80800000000000005</v>
      </c>
      <c r="AN358" s="602">
        <v>1.7281</v>
      </c>
      <c r="AO358" s="603">
        <v>1.4801</v>
      </c>
      <c r="AP358" s="578">
        <v>0</v>
      </c>
      <c r="AQ358" s="578">
        <v>0</v>
      </c>
      <c r="AR358" s="579">
        <v>0</v>
      </c>
      <c r="AS358" s="305">
        <v>0</v>
      </c>
      <c r="AT358" s="557">
        <v>1</v>
      </c>
      <c r="AU358" s="557">
        <v>1</v>
      </c>
      <c r="AV358" s="580">
        <v>1786875</v>
      </c>
      <c r="AW358" s="581">
        <v>0</v>
      </c>
      <c r="AX358" s="580">
        <v>0</v>
      </c>
      <c r="AY358" s="580">
        <v>1786875</v>
      </c>
      <c r="AZ358" s="229" t="s">
        <v>1231</v>
      </c>
      <c r="BA358" s="573">
        <v>1.8425</v>
      </c>
      <c r="BB358" s="305">
        <v>0</v>
      </c>
      <c r="BC358" s="582">
        <v>0</v>
      </c>
      <c r="BD358" s="583">
        <v>1.8611599999999999</v>
      </c>
      <c r="BE358" s="584">
        <v>3.7199999999999997E-2</v>
      </c>
      <c r="BF358" s="585">
        <v>1.6899999999999998E-2</v>
      </c>
      <c r="BG358" s="584">
        <v>3.6199999999999996E-2</v>
      </c>
      <c r="BH358" s="604">
        <v>0</v>
      </c>
      <c r="BI358" s="605"/>
      <c r="BK358" s="547"/>
    </row>
    <row r="359" spans="1:63" x14ac:dyDescent="0.2">
      <c r="A359" s="22" t="s">
        <v>690</v>
      </c>
      <c r="B359" s="37" t="s">
        <v>691</v>
      </c>
      <c r="C359" s="38" t="s">
        <v>690</v>
      </c>
      <c r="D359" s="24" t="s">
        <v>691</v>
      </c>
      <c r="E359" s="39" t="s">
        <v>692</v>
      </c>
      <c r="F359" s="40" t="s">
        <v>471</v>
      </c>
      <c r="G359" s="41">
        <v>42</v>
      </c>
      <c r="H359" s="525"/>
      <c r="I359" s="555">
        <v>2433540</v>
      </c>
      <c r="J359" s="555">
        <v>383488</v>
      </c>
      <c r="K359" s="555">
        <v>0</v>
      </c>
      <c r="L359" s="555">
        <v>0</v>
      </c>
      <c r="M359" s="595">
        <v>0</v>
      </c>
      <c r="N359" s="181">
        <v>2433540</v>
      </c>
      <c r="O359" s="556">
        <v>383488</v>
      </c>
      <c r="P359" s="556">
        <v>2050052</v>
      </c>
      <c r="Q359" s="596">
        <v>135.99</v>
      </c>
      <c r="R359" s="597">
        <v>0</v>
      </c>
      <c r="S359" s="556">
        <v>0</v>
      </c>
      <c r="T359" s="181">
        <v>0</v>
      </c>
      <c r="U359" s="598">
        <v>2050052</v>
      </c>
      <c r="V359" s="599">
        <v>15075.02</v>
      </c>
      <c r="W359" s="563">
        <v>0</v>
      </c>
      <c r="X359" s="564">
        <v>0</v>
      </c>
      <c r="Y359" s="565">
        <v>15075.02</v>
      </c>
      <c r="Z359" s="564">
        <v>0</v>
      </c>
      <c r="AA359" s="566">
        <v>0</v>
      </c>
      <c r="AB359" s="567">
        <v>2050052</v>
      </c>
      <c r="AC359" s="538">
        <v>15075.02</v>
      </c>
      <c r="AD359" s="600">
        <v>1.59372</v>
      </c>
      <c r="AE359" s="569">
        <v>0</v>
      </c>
      <c r="AF359" s="568">
        <v>1.59372</v>
      </c>
      <c r="AG359" s="570">
        <v>1.5778000000000001</v>
      </c>
      <c r="AH359" s="571">
        <v>1.5778000000000001</v>
      </c>
      <c r="AI359" s="572">
        <v>0.54600000000000004</v>
      </c>
      <c r="AJ359" s="573">
        <v>0.86150000000000004</v>
      </c>
      <c r="AK359" s="573">
        <v>1.6560000000000001</v>
      </c>
      <c r="AL359" s="574">
        <v>1.0740000000000001</v>
      </c>
      <c r="AM359" s="601">
        <v>0.80210000000000004</v>
      </c>
      <c r="AN359" s="602">
        <v>1.5419</v>
      </c>
      <c r="AO359" s="603">
        <v>1.4292</v>
      </c>
      <c r="AP359" s="578">
        <v>0</v>
      </c>
      <c r="AQ359" s="578">
        <v>0</v>
      </c>
      <c r="AR359" s="579">
        <v>0</v>
      </c>
      <c r="AS359" s="305">
        <v>0</v>
      </c>
      <c r="AT359" s="557">
        <v>1</v>
      </c>
      <c r="AU359" s="557">
        <v>1</v>
      </c>
      <c r="AV359" s="580">
        <v>2050052</v>
      </c>
      <c r="AW359" s="581">
        <v>0</v>
      </c>
      <c r="AX359" s="580">
        <v>0</v>
      </c>
      <c r="AY359" s="580">
        <v>2050052</v>
      </c>
      <c r="AZ359" s="229" t="s">
        <v>1231</v>
      </c>
      <c r="BA359" s="573">
        <v>1.5778000000000001</v>
      </c>
      <c r="BB359" s="305">
        <v>0</v>
      </c>
      <c r="BC359" s="582">
        <v>0</v>
      </c>
      <c r="BD359" s="583">
        <v>1.59372</v>
      </c>
      <c r="BE359" s="584">
        <v>3.1899999999999998E-2</v>
      </c>
      <c r="BF359" s="585">
        <v>1.7399999999999999E-2</v>
      </c>
      <c r="BG359" s="584">
        <v>3.3500000000000002E-2</v>
      </c>
      <c r="BH359" s="604">
        <v>0</v>
      </c>
      <c r="BI359" s="605"/>
      <c r="BK359" s="547"/>
    </row>
    <row r="360" spans="1:63" x14ac:dyDescent="0.2">
      <c r="A360" s="22" t="s">
        <v>693</v>
      </c>
      <c r="B360" s="37" t="s">
        <v>694</v>
      </c>
      <c r="C360" s="38" t="s">
        <v>693</v>
      </c>
      <c r="D360" s="24" t="s">
        <v>694</v>
      </c>
      <c r="E360" s="39" t="s">
        <v>695</v>
      </c>
      <c r="F360" s="40" t="s">
        <v>471</v>
      </c>
      <c r="G360" s="41">
        <v>42</v>
      </c>
      <c r="H360" s="525"/>
      <c r="I360" s="555">
        <v>2417372</v>
      </c>
      <c r="J360" s="555">
        <v>434629</v>
      </c>
      <c r="K360" s="555">
        <v>0</v>
      </c>
      <c r="L360" s="555">
        <v>0</v>
      </c>
      <c r="M360" s="595">
        <v>0</v>
      </c>
      <c r="N360" s="181">
        <v>2417372</v>
      </c>
      <c r="O360" s="556">
        <v>434629</v>
      </c>
      <c r="P360" s="556">
        <v>1982743</v>
      </c>
      <c r="Q360" s="596">
        <v>145.16</v>
      </c>
      <c r="R360" s="597">
        <v>0</v>
      </c>
      <c r="S360" s="556">
        <v>0</v>
      </c>
      <c r="T360" s="181">
        <v>7532</v>
      </c>
      <c r="U360" s="598">
        <v>1975211</v>
      </c>
      <c r="V360" s="599">
        <v>13607.13</v>
      </c>
      <c r="W360" s="563">
        <v>2281</v>
      </c>
      <c r="X360" s="564">
        <v>15.71</v>
      </c>
      <c r="Y360" s="565">
        <v>13591.42</v>
      </c>
      <c r="Z360" s="564">
        <v>0</v>
      </c>
      <c r="AA360" s="566">
        <v>0</v>
      </c>
      <c r="AB360" s="567">
        <v>1975211</v>
      </c>
      <c r="AC360" s="538">
        <v>13607.13</v>
      </c>
      <c r="AD360" s="600">
        <v>1.4385399999999999</v>
      </c>
      <c r="AE360" s="569">
        <v>0</v>
      </c>
      <c r="AF360" s="568">
        <v>1.4385399999999999</v>
      </c>
      <c r="AG360" s="570">
        <v>1.4241999999999999</v>
      </c>
      <c r="AH360" s="571">
        <v>1.4241999999999999</v>
      </c>
      <c r="AI360" s="572">
        <v>0.59740000000000004</v>
      </c>
      <c r="AJ360" s="573">
        <v>0.8508</v>
      </c>
      <c r="AK360" s="573">
        <v>1.5554000000000001</v>
      </c>
      <c r="AL360" s="574">
        <v>1.0206</v>
      </c>
      <c r="AM360" s="601">
        <v>0.83360000000000001</v>
      </c>
      <c r="AN360" s="602">
        <v>1.524</v>
      </c>
      <c r="AO360" s="603">
        <v>1.504</v>
      </c>
      <c r="AP360" s="578">
        <v>0</v>
      </c>
      <c r="AQ360" s="578">
        <v>0</v>
      </c>
      <c r="AR360" s="579">
        <v>0</v>
      </c>
      <c r="AS360" s="305">
        <v>0</v>
      </c>
      <c r="AT360" s="557">
        <v>1</v>
      </c>
      <c r="AU360" s="557">
        <v>1</v>
      </c>
      <c r="AV360" s="580">
        <v>1975211</v>
      </c>
      <c r="AW360" s="581">
        <v>0</v>
      </c>
      <c r="AX360" s="580">
        <v>0</v>
      </c>
      <c r="AY360" s="580">
        <v>1975211</v>
      </c>
      <c r="AZ360" s="229" t="s">
        <v>1231</v>
      </c>
      <c r="BA360" s="573">
        <v>1.4241999999999999</v>
      </c>
      <c r="BB360" s="305">
        <v>0</v>
      </c>
      <c r="BC360" s="582">
        <v>0</v>
      </c>
      <c r="BD360" s="583">
        <v>1.4385399999999999</v>
      </c>
      <c r="BE360" s="584">
        <v>2.8799999999999999E-2</v>
      </c>
      <c r="BF360" s="585">
        <v>1.72E-2</v>
      </c>
      <c r="BG360" s="584">
        <v>3.15E-2</v>
      </c>
      <c r="BH360" s="604">
        <v>0</v>
      </c>
      <c r="BI360" s="605"/>
      <c r="BK360" s="547"/>
    </row>
    <row r="361" spans="1:63" x14ac:dyDescent="0.2">
      <c r="A361" s="22" t="s">
        <v>696</v>
      </c>
      <c r="B361" s="37" t="s">
        <v>697</v>
      </c>
      <c r="C361" s="58" t="s">
        <v>696</v>
      </c>
      <c r="D361" s="24" t="s">
        <v>697</v>
      </c>
      <c r="E361" s="59" t="s">
        <v>698</v>
      </c>
      <c r="F361" s="40" t="s">
        <v>471</v>
      </c>
      <c r="G361" s="41">
        <v>42</v>
      </c>
      <c r="H361" s="287"/>
      <c r="I361" s="555">
        <v>0</v>
      </c>
      <c r="J361" s="555">
        <v>0</v>
      </c>
      <c r="K361" s="555">
        <v>0</v>
      </c>
      <c r="L361" s="555">
        <v>0</v>
      </c>
      <c r="M361" s="595">
        <v>0</v>
      </c>
      <c r="N361" s="181">
        <v>0</v>
      </c>
      <c r="O361" s="556">
        <v>0</v>
      </c>
      <c r="P361" s="556">
        <v>0</v>
      </c>
      <c r="Q361" s="596">
        <v>0</v>
      </c>
      <c r="R361" s="597">
        <v>0</v>
      </c>
      <c r="S361" s="556">
        <v>0</v>
      </c>
      <c r="T361" s="181">
        <v>0</v>
      </c>
      <c r="U361" s="598">
        <v>0</v>
      </c>
      <c r="V361" s="599">
        <v>0</v>
      </c>
      <c r="W361" s="563">
        <v>0</v>
      </c>
      <c r="X361" s="564">
        <v>0</v>
      </c>
      <c r="Y361" s="565">
        <v>0</v>
      </c>
      <c r="Z361" s="564">
        <v>0</v>
      </c>
      <c r="AA361" s="566">
        <v>0</v>
      </c>
      <c r="AB361" s="567">
        <v>0</v>
      </c>
      <c r="AC361" s="538">
        <v>0</v>
      </c>
      <c r="AD361" s="600">
        <v>0</v>
      </c>
      <c r="AE361" s="569">
        <v>0</v>
      </c>
      <c r="AF361" s="568">
        <v>0</v>
      </c>
      <c r="AG361" s="570">
        <v>0</v>
      </c>
      <c r="AH361" s="571">
        <v>0</v>
      </c>
      <c r="AI361" s="572">
        <v>0</v>
      </c>
      <c r="AJ361" s="573">
        <v>0</v>
      </c>
      <c r="AK361" s="573">
        <v>1.6569</v>
      </c>
      <c r="AL361" s="574">
        <v>0.99570000000000003</v>
      </c>
      <c r="AM361" s="601">
        <v>0</v>
      </c>
      <c r="AN361" s="602">
        <v>1.6640999999999999</v>
      </c>
      <c r="AO361" s="603">
        <v>1.5416000000000001</v>
      </c>
      <c r="AP361" s="578">
        <v>0</v>
      </c>
      <c r="AQ361" s="578">
        <v>0</v>
      </c>
      <c r="AR361" s="579">
        <v>0</v>
      </c>
      <c r="AS361" s="305">
        <v>0</v>
      </c>
      <c r="AT361" s="557">
        <v>1</v>
      </c>
      <c r="AU361" s="557">
        <v>1</v>
      </c>
      <c r="AV361" s="580">
        <v>0</v>
      </c>
      <c r="AW361" s="581">
        <v>0</v>
      </c>
      <c r="AX361" s="580">
        <v>0</v>
      </c>
      <c r="AY361" s="580">
        <v>0</v>
      </c>
      <c r="AZ361" s="229" t="s">
        <v>1231</v>
      </c>
      <c r="BA361" s="573">
        <v>0</v>
      </c>
      <c r="BB361" s="305">
        <v>0</v>
      </c>
      <c r="BC361" s="582">
        <v>0</v>
      </c>
      <c r="BD361" s="583">
        <v>0</v>
      </c>
      <c r="BE361" s="584">
        <v>0</v>
      </c>
      <c r="BF361" s="585">
        <v>0</v>
      </c>
      <c r="BG361" s="584">
        <v>3.3500000000000002E-2</v>
      </c>
      <c r="BH361" s="604">
        <v>1</v>
      </c>
      <c r="BI361" s="605"/>
      <c r="BK361" s="547"/>
    </row>
    <row r="362" spans="1:63" x14ac:dyDescent="0.2">
      <c r="A362" s="311" t="s">
        <v>681</v>
      </c>
      <c r="B362" s="606" t="s">
        <v>682</v>
      </c>
      <c r="C362" s="607" t="s">
        <v>699</v>
      </c>
      <c r="D362" s="608" t="s">
        <v>1148</v>
      </c>
      <c r="E362" s="185" t="s">
        <v>1149</v>
      </c>
      <c r="F362" s="609" t="s">
        <v>471</v>
      </c>
      <c r="G362" s="187">
        <v>42</v>
      </c>
      <c r="H362" s="610"/>
      <c r="I362" s="611">
        <v>0</v>
      </c>
      <c r="J362" s="611">
        <v>0</v>
      </c>
      <c r="K362" s="611">
        <v>0</v>
      </c>
      <c r="L362" s="611">
        <v>0</v>
      </c>
      <c r="M362" s="612">
        <v>0</v>
      </c>
      <c r="N362" s="186">
        <v>0</v>
      </c>
      <c r="O362" s="613">
        <v>0</v>
      </c>
      <c r="P362" s="613">
        <v>0</v>
      </c>
      <c r="Q362" s="614">
        <v>0</v>
      </c>
      <c r="R362" s="615">
        <v>0</v>
      </c>
      <c r="S362" s="613">
        <v>0</v>
      </c>
      <c r="T362" s="186">
        <v>0</v>
      </c>
      <c r="U362" s="616">
        <v>0</v>
      </c>
      <c r="V362" s="617">
        <v>0</v>
      </c>
      <c r="W362" s="563">
        <v>0</v>
      </c>
      <c r="X362" s="564">
        <v>0</v>
      </c>
      <c r="Y362" s="565">
        <v>0</v>
      </c>
      <c r="Z362" s="564">
        <v>0</v>
      </c>
      <c r="AA362" s="566">
        <v>0</v>
      </c>
      <c r="AB362" s="567">
        <v>0</v>
      </c>
      <c r="AC362" s="618">
        <v>0</v>
      </c>
      <c r="AD362" s="619">
        <v>0</v>
      </c>
      <c r="AE362" s="569">
        <v>0</v>
      </c>
      <c r="AF362" s="568">
        <v>0</v>
      </c>
      <c r="AG362" s="570">
        <v>0</v>
      </c>
      <c r="AH362" s="571">
        <v>0</v>
      </c>
      <c r="AI362" s="620">
        <v>0.37</v>
      </c>
      <c r="AJ362" s="621">
        <v>0.64749999999999996</v>
      </c>
      <c r="AK362" s="621">
        <v>0</v>
      </c>
      <c r="AL362" s="574">
        <v>0</v>
      </c>
      <c r="AM362" s="601">
        <v>0.66800000000000004</v>
      </c>
      <c r="AN362" s="602">
        <v>0</v>
      </c>
      <c r="AO362" s="603">
        <v>0</v>
      </c>
      <c r="AP362" s="578">
        <v>0</v>
      </c>
      <c r="AQ362" s="578" t="s">
        <v>1377</v>
      </c>
      <c r="AR362" s="579">
        <v>0</v>
      </c>
      <c r="AS362" s="305">
        <v>0</v>
      </c>
      <c r="AT362" s="557">
        <v>0</v>
      </c>
      <c r="AU362" s="557">
        <v>0</v>
      </c>
      <c r="AV362" s="580">
        <v>0</v>
      </c>
      <c r="AW362" s="581">
        <v>0</v>
      </c>
      <c r="AX362" s="580">
        <v>0</v>
      </c>
      <c r="AY362" s="580">
        <v>0</v>
      </c>
      <c r="AZ362" s="229" t="s">
        <v>1231</v>
      </c>
      <c r="BA362" s="573">
        <v>0</v>
      </c>
      <c r="BB362" s="305">
        <v>0</v>
      </c>
      <c r="BC362" s="582">
        <v>0</v>
      </c>
      <c r="BD362" s="583">
        <v>0</v>
      </c>
      <c r="BE362" s="584">
        <v>0</v>
      </c>
      <c r="BF362" s="585">
        <v>1.3100000000000001E-2</v>
      </c>
      <c r="BG362" s="584">
        <v>0</v>
      </c>
      <c r="BH362" s="604">
        <v>0</v>
      </c>
      <c r="BI362" s="605"/>
      <c r="BK362" s="547"/>
    </row>
    <row r="363" spans="1:63" x14ac:dyDescent="0.2">
      <c r="A363" s="311" t="s">
        <v>684</v>
      </c>
      <c r="B363" s="606" t="s">
        <v>685</v>
      </c>
      <c r="C363" s="607" t="s">
        <v>699</v>
      </c>
      <c r="D363" s="608" t="s">
        <v>1148</v>
      </c>
      <c r="E363" s="185" t="s">
        <v>1150</v>
      </c>
      <c r="F363" s="609" t="s">
        <v>471</v>
      </c>
      <c r="G363" s="187">
        <v>42</v>
      </c>
      <c r="H363" s="610"/>
      <c r="I363" s="611">
        <v>0</v>
      </c>
      <c r="J363" s="611">
        <v>0</v>
      </c>
      <c r="K363" s="611">
        <v>0</v>
      </c>
      <c r="L363" s="611">
        <v>0</v>
      </c>
      <c r="M363" s="612">
        <v>0</v>
      </c>
      <c r="N363" s="186">
        <v>0</v>
      </c>
      <c r="O363" s="613">
        <v>0</v>
      </c>
      <c r="P363" s="613">
        <v>0</v>
      </c>
      <c r="Q363" s="614">
        <v>0</v>
      </c>
      <c r="R363" s="615">
        <v>0</v>
      </c>
      <c r="S363" s="613">
        <v>0</v>
      </c>
      <c r="T363" s="186">
        <v>0</v>
      </c>
      <c r="U363" s="616">
        <v>0</v>
      </c>
      <c r="V363" s="617">
        <v>0</v>
      </c>
      <c r="W363" s="563">
        <v>0</v>
      </c>
      <c r="X363" s="564">
        <v>0</v>
      </c>
      <c r="Y363" s="565">
        <v>0</v>
      </c>
      <c r="Z363" s="564">
        <v>0</v>
      </c>
      <c r="AA363" s="566">
        <v>0</v>
      </c>
      <c r="AB363" s="567">
        <v>0</v>
      </c>
      <c r="AC363" s="618">
        <v>0</v>
      </c>
      <c r="AD363" s="619">
        <v>0</v>
      </c>
      <c r="AE363" s="569">
        <v>0</v>
      </c>
      <c r="AF363" s="568">
        <v>0</v>
      </c>
      <c r="AG363" s="570">
        <v>0</v>
      </c>
      <c r="AH363" s="571">
        <v>0</v>
      </c>
      <c r="AI363" s="620">
        <v>0.48509999999999998</v>
      </c>
      <c r="AJ363" s="621">
        <v>0.84899999999999998</v>
      </c>
      <c r="AK363" s="621">
        <v>0</v>
      </c>
      <c r="AL363" s="574">
        <v>0</v>
      </c>
      <c r="AM363" s="601">
        <v>0.81130000000000002</v>
      </c>
      <c r="AN363" s="602">
        <v>0</v>
      </c>
      <c r="AO363" s="603">
        <v>0</v>
      </c>
      <c r="AP363" s="578">
        <v>0</v>
      </c>
      <c r="AQ363" s="578" t="s">
        <v>1377</v>
      </c>
      <c r="AR363" s="579">
        <v>0</v>
      </c>
      <c r="AS363" s="305">
        <v>0</v>
      </c>
      <c r="AT363" s="557">
        <v>0</v>
      </c>
      <c r="AU363" s="557">
        <v>0</v>
      </c>
      <c r="AV363" s="580">
        <v>0</v>
      </c>
      <c r="AW363" s="581">
        <v>0</v>
      </c>
      <c r="AX363" s="580">
        <v>0</v>
      </c>
      <c r="AY363" s="580">
        <v>0</v>
      </c>
      <c r="AZ363" s="229" t="s">
        <v>1231</v>
      </c>
      <c r="BA363" s="573">
        <v>0</v>
      </c>
      <c r="BB363" s="305">
        <v>0</v>
      </c>
      <c r="BC363" s="582">
        <v>0</v>
      </c>
      <c r="BD363" s="583">
        <v>0</v>
      </c>
      <c r="BE363" s="584">
        <v>0</v>
      </c>
      <c r="BF363" s="585">
        <v>1.72E-2</v>
      </c>
      <c r="BG363" s="584">
        <v>0</v>
      </c>
      <c r="BH363" s="604">
        <v>0</v>
      </c>
      <c r="BI363" s="605"/>
      <c r="BK363" s="547"/>
    </row>
    <row r="364" spans="1:63" x14ac:dyDescent="0.2">
      <c r="A364" s="311" t="s">
        <v>687</v>
      </c>
      <c r="B364" s="606" t="s">
        <v>688</v>
      </c>
      <c r="C364" s="607" t="s">
        <v>699</v>
      </c>
      <c r="D364" s="608" t="s">
        <v>1148</v>
      </c>
      <c r="E364" s="185" t="s">
        <v>1151</v>
      </c>
      <c r="F364" s="609" t="s">
        <v>471</v>
      </c>
      <c r="G364" s="187">
        <v>42</v>
      </c>
      <c r="H364" s="610"/>
      <c r="I364" s="611">
        <v>0</v>
      </c>
      <c r="J364" s="611">
        <v>0</v>
      </c>
      <c r="K364" s="611">
        <v>0</v>
      </c>
      <c r="L364" s="611">
        <v>0</v>
      </c>
      <c r="M364" s="612">
        <v>0</v>
      </c>
      <c r="N364" s="186">
        <v>0</v>
      </c>
      <c r="O364" s="613">
        <v>0</v>
      </c>
      <c r="P364" s="613">
        <v>0</v>
      </c>
      <c r="Q364" s="614">
        <v>0</v>
      </c>
      <c r="R364" s="615">
        <v>0</v>
      </c>
      <c r="S364" s="613">
        <v>0</v>
      </c>
      <c r="T364" s="186">
        <v>0</v>
      </c>
      <c r="U364" s="616">
        <v>0</v>
      </c>
      <c r="V364" s="617">
        <v>0</v>
      </c>
      <c r="W364" s="563">
        <v>0</v>
      </c>
      <c r="X364" s="564">
        <v>0</v>
      </c>
      <c r="Y364" s="565">
        <v>0</v>
      </c>
      <c r="Z364" s="564">
        <v>0</v>
      </c>
      <c r="AA364" s="566">
        <v>0</v>
      </c>
      <c r="AB364" s="567">
        <v>0</v>
      </c>
      <c r="AC364" s="618">
        <v>0</v>
      </c>
      <c r="AD364" s="619">
        <v>0</v>
      </c>
      <c r="AE364" s="569">
        <v>0</v>
      </c>
      <c r="AF364" s="568">
        <v>0</v>
      </c>
      <c r="AG364" s="570">
        <v>0</v>
      </c>
      <c r="AH364" s="571">
        <v>0</v>
      </c>
      <c r="AI364" s="620">
        <v>0.54520000000000002</v>
      </c>
      <c r="AJ364" s="621">
        <v>0.95420000000000005</v>
      </c>
      <c r="AK364" s="621">
        <v>0</v>
      </c>
      <c r="AL364" s="574">
        <v>0</v>
      </c>
      <c r="AM364" s="601">
        <v>0.92010000000000003</v>
      </c>
      <c r="AN364" s="602">
        <v>0</v>
      </c>
      <c r="AO364" s="603">
        <v>0</v>
      </c>
      <c r="AP364" s="578">
        <v>0</v>
      </c>
      <c r="AQ364" s="578" t="s">
        <v>1377</v>
      </c>
      <c r="AR364" s="579">
        <v>0</v>
      </c>
      <c r="AS364" s="305">
        <v>0</v>
      </c>
      <c r="AT364" s="557">
        <v>0</v>
      </c>
      <c r="AU364" s="557">
        <v>0</v>
      </c>
      <c r="AV364" s="580">
        <v>0</v>
      </c>
      <c r="AW364" s="581">
        <v>0</v>
      </c>
      <c r="AX364" s="580">
        <v>0</v>
      </c>
      <c r="AY364" s="580">
        <v>0</v>
      </c>
      <c r="AZ364" s="229" t="s">
        <v>1231</v>
      </c>
      <c r="BA364" s="573">
        <v>0</v>
      </c>
      <c r="BB364" s="305">
        <v>0</v>
      </c>
      <c r="BC364" s="582">
        <v>0</v>
      </c>
      <c r="BD364" s="583">
        <v>0</v>
      </c>
      <c r="BE364" s="584">
        <v>0</v>
      </c>
      <c r="BF364" s="585">
        <v>1.9300000000000001E-2</v>
      </c>
      <c r="BG364" s="584">
        <v>0</v>
      </c>
      <c r="BH364" s="604">
        <v>0</v>
      </c>
      <c r="BI364" s="605"/>
      <c r="BK364" s="547"/>
    </row>
    <row r="365" spans="1:63" x14ac:dyDescent="0.2">
      <c r="A365" s="311" t="s">
        <v>690</v>
      </c>
      <c r="B365" s="606" t="s">
        <v>691</v>
      </c>
      <c r="C365" s="607" t="s">
        <v>699</v>
      </c>
      <c r="D365" s="608" t="s">
        <v>1148</v>
      </c>
      <c r="E365" s="185" t="s">
        <v>1152</v>
      </c>
      <c r="F365" s="609" t="s">
        <v>471</v>
      </c>
      <c r="G365" s="187">
        <v>42</v>
      </c>
      <c r="H365" s="610"/>
      <c r="I365" s="611">
        <v>0</v>
      </c>
      <c r="J365" s="611">
        <v>0</v>
      </c>
      <c r="K365" s="611">
        <v>0</v>
      </c>
      <c r="L365" s="611">
        <v>0</v>
      </c>
      <c r="M365" s="612">
        <v>0</v>
      </c>
      <c r="N365" s="186">
        <v>0</v>
      </c>
      <c r="O365" s="613">
        <v>0</v>
      </c>
      <c r="P365" s="613">
        <v>0</v>
      </c>
      <c r="Q365" s="614">
        <v>0</v>
      </c>
      <c r="R365" s="615">
        <v>0</v>
      </c>
      <c r="S365" s="613">
        <v>0</v>
      </c>
      <c r="T365" s="186">
        <v>0</v>
      </c>
      <c r="U365" s="616">
        <v>0</v>
      </c>
      <c r="V365" s="617">
        <v>0</v>
      </c>
      <c r="W365" s="563">
        <v>0</v>
      </c>
      <c r="X365" s="564">
        <v>0</v>
      </c>
      <c r="Y365" s="565">
        <v>0</v>
      </c>
      <c r="Z365" s="564">
        <v>0</v>
      </c>
      <c r="AA365" s="566">
        <v>0</v>
      </c>
      <c r="AB365" s="567">
        <v>0</v>
      </c>
      <c r="AC365" s="618">
        <v>0</v>
      </c>
      <c r="AD365" s="619">
        <v>0</v>
      </c>
      <c r="AE365" s="569">
        <v>0</v>
      </c>
      <c r="AF365" s="568">
        <v>0</v>
      </c>
      <c r="AG365" s="570">
        <v>0</v>
      </c>
      <c r="AH365" s="571">
        <v>0</v>
      </c>
      <c r="AI365" s="620">
        <v>0.45400000000000001</v>
      </c>
      <c r="AJ365" s="621">
        <v>0.79449999999999998</v>
      </c>
      <c r="AK365" s="621">
        <v>0</v>
      </c>
      <c r="AL365" s="574">
        <v>0</v>
      </c>
      <c r="AM365" s="601">
        <v>0.73980000000000001</v>
      </c>
      <c r="AN365" s="602">
        <v>0</v>
      </c>
      <c r="AO365" s="603">
        <v>0</v>
      </c>
      <c r="AP365" s="578">
        <v>0</v>
      </c>
      <c r="AQ365" s="578" t="s">
        <v>1377</v>
      </c>
      <c r="AR365" s="579">
        <v>0</v>
      </c>
      <c r="AS365" s="305">
        <v>0</v>
      </c>
      <c r="AT365" s="557">
        <v>0</v>
      </c>
      <c r="AU365" s="557">
        <v>0</v>
      </c>
      <c r="AV365" s="580">
        <v>0</v>
      </c>
      <c r="AW365" s="581">
        <v>0</v>
      </c>
      <c r="AX365" s="580">
        <v>0</v>
      </c>
      <c r="AY365" s="580">
        <v>0</v>
      </c>
      <c r="AZ365" s="229" t="s">
        <v>1231</v>
      </c>
      <c r="BA365" s="573">
        <v>0</v>
      </c>
      <c r="BB365" s="305">
        <v>0</v>
      </c>
      <c r="BC365" s="582">
        <v>0</v>
      </c>
      <c r="BD365" s="583">
        <v>0</v>
      </c>
      <c r="BE365" s="584">
        <v>0</v>
      </c>
      <c r="BF365" s="585">
        <v>1.61E-2</v>
      </c>
      <c r="BG365" s="584">
        <v>0</v>
      </c>
      <c r="BH365" s="604">
        <v>0</v>
      </c>
      <c r="BI365" s="605"/>
      <c r="BK365" s="547"/>
    </row>
    <row r="366" spans="1:63" x14ac:dyDescent="0.2">
      <c r="A366" s="311" t="s">
        <v>693</v>
      </c>
      <c r="B366" s="606" t="s">
        <v>694</v>
      </c>
      <c r="C366" s="607" t="s">
        <v>699</v>
      </c>
      <c r="D366" s="608" t="s">
        <v>1148</v>
      </c>
      <c r="E366" s="185" t="s">
        <v>1153</v>
      </c>
      <c r="F366" s="609" t="s">
        <v>471</v>
      </c>
      <c r="G366" s="187">
        <v>42</v>
      </c>
      <c r="H366" s="610"/>
      <c r="I366" s="611">
        <v>0</v>
      </c>
      <c r="J366" s="611">
        <v>0</v>
      </c>
      <c r="K366" s="611">
        <v>0</v>
      </c>
      <c r="L366" s="611">
        <v>0</v>
      </c>
      <c r="M366" s="612">
        <v>0</v>
      </c>
      <c r="N366" s="186">
        <v>0</v>
      </c>
      <c r="O366" s="613">
        <v>0</v>
      </c>
      <c r="P366" s="613">
        <v>0</v>
      </c>
      <c r="Q366" s="614">
        <v>0</v>
      </c>
      <c r="R366" s="615">
        <v>0</v>
      </c>
      <c r="S366" s="613">
        <v>0</v>
      </c>
      <c r="T366" s="186">
        <v>0</v>
      </c>
      <c r="U366" s="616">
        <v>0</v>
      </c>
      <c r="V366" s="617">
        <v>0</v>
      </c>
      <c r="W366" s="563">
        <v>0</v>
      </c>
      <c r="X366" s="564">
        <v>0</v>
      </c>
      <c r="Y366" s="565">
        <v>0</v>
      </c>
      <c r="Z366" s="564">
        <v>0</v>
      </c>
      <c r="AA366" s="566">
        <v>0</v>
      </c>
      <c r="AB366" s="567">
        <v>0</v>
      </c>
      <c r="AC366" s="618">
        <v>0</v>
      </c>
      <c r="AD366" s="619">
        <v>0</v>
      </c>
      <c r="AE366" s="569">
        <v>0</v>
      </c>
      <c r="AF366" s="568">
        <v>0</v>
      </c>
      <c r="AG366" s="570">
        <v>0</v>
      </c>
      <c r="AH366" s="571">
        <v>0</v>
      </c>
      <c r="AI366" s="620">
        <v>0.40260000000000001</v>
      </c>
      <c r="AJ366" s="621">
        <v>0.7046</v>
      </c>
      <c r="AK366" s="621">
        <v>0</v>
      </c>
      <c r="AL366" s="574">
        <v>0</v>
      </c>
      <c r="AM366" s="601">
        <v>0.69040000000000001</v>
      </c>
      <c r="AN366" s="602">
        <v>0</v>
      </c>
      <c r="AO366" s="603">
        <v>0</v>
      </c>
      <c r="AP366" s="578">
        <v>0</v>
      </c>
      <c r="AQ366" s="578" t="s">
        <v>1377</v>
      </c>
      <c r="AR366" s="579">
        <v>0</v>
      </c>
      <c r="AS366" s="305">
        <v>0</v>
      </c>
      <c r="AT366" s="557">
        <v>0</v>
      </c>
      <c r="AU366" s="557">
        <v>0</v>
      </c>
      <c r="AV366" s="580">
        <v>0</v>
      </c>
      <c r="AW366" s="581">
        <v>0</v>
      </c>
      <c r="AX366" s="580">
        <v>0</v>
      </c>
      <c r="AY366" s="580">
        <v>0</v>
      </c>
      <c r="AZ366" s="229" t="s">
        <v>1231</v>
      </c>
      <c r="BA366" s="573">
        <v>0</v>
      </c>
      <c r="BB366" s="305">
        <v>0</v>
      </c>
      <c r="BC366" s="582">
        <v>0</v>
      </c>
      <c r="BD366" s="583">
        <v>0</v>
      </c>
      <c r="BE366" s="584">
        <v>0</v>
      </c>
      <c r="BF366" s="585">
        <v>1.43E-2</v>
      </c>
      <c r="BG366" s="584">
        <v>0</v>
      </c>
      <c r="BH366" s="604">
        <v>0</v>
      </c>
      <c r="BI366" s="605"/>
      <c r="BK366" s="547"/>
    </row>
    <row r="367" spans="1:63" x14ac:dyDescent="0.2">
      <c r="A367" s="311" t="s">
        <v>696</v>
      </c>
      <c r="B367" s="606" t="s">
        <v>697</v>
      </c>
      <c r="C367" s="607" t="s">
        <v>699</v>
      </c>
      <c r="D367" s="608" t="s">
        <v>1148</v>
      </c>
      <c r="E367" s="185" t="s">
        <v>1154</v>
      </c>
      <c r="F367" s="609" t="s">
        <v>471</v>
      </c>
      <c r="G367" s="187">
        <v>42</v>
      </c>
      <c r="H367" s="610"/>
      <c r="I367" s="611">
        <v>0</v>
      </c>
      <c r="J367" s="611">
        <v>0</v>
      </c>
      <c r="K367" s="611">
        <v>0</v>
      </c>
      <c r="L367" s="611">
        <v>0</v>
      </c>
      <c r="M367" s="612">
        <v>0</v>
      </c>
      <c r="N367" s="186">
        <v>0</v>
      </c>
      <c r="O367" s="613">
        <v>0</v>
      </c>
      <c r="P367" s="613">
        <v>0</v>
      </c>
      <c r="Q367" s="614">
        <v>0</v>
      </c>
      <c r="R367" s="615">
        <v>0</v>
      </c>
      <c r="S367" s="613">
        <v>0</v>
      </c>
      <c r="T367" s="186">
        <v>0</v>
      </c>
      <c r="U367" s="616">
        <v>0</v>
      </c>
      <c r="V367" s="617">
        <v>0</v>
      </c>
      <c r="W367" s="563">
        <v>0</v>
      </c>
      <c r="X367" s="564">
        <v>0</v>
      </c>
      <c r="Y367" s="565">
        <v>0</v>
      </c>
      <c r="Z367" s="564">
        <v>0</v>
      </c>
      <c r="AA367" s="566">
        <v>0</v>
      </c>
      <c r="AB367" s="567">
        <v>0</v>
      </c>
      <c r="AC367" s="618">
        <v>0</v>
      </c>
      <c r="AD367" s="619">
        <v>0</v>
      </c>
      <c r="AE367" s="569">
        <v>0</v>
      </c>
      <c r="AF367" s="568">
        <v>0</v>
      </c>
      <c r="AG367" s="570">
        <v>0</v>
      </c>
      <c r="AH367" s="571">
        <v>0</v>
      </c>
      <c r="AI367" s="620">
        <v>0.28589999999999999</v>
      </c>
      <c r="AJ367" s="621">
        <v>0.50039999999999996</v>
      </c>
      <c r="AK367" s="621">
        <v>0</v>
      </c>
      <c r="AL367" s="574">
        <v>0</v>
      </c>
      <c r="AM367" s="601">
        <v>0.50260000000000005</v>
      </c>
      <c r="AN367" s="602">
        <v>0</v>
      </c>
      <c r="AO367" s="603">
        <v>0</v>
      </c>
      <c r="AP367" s="578">
        <v>0</v>
      </c>
      <c r="AQ367" s="578" t="s">
        <v>1377</v>
      </c>
      <c r="AR367" s="579">
        <v>0</v>
      </c>
      <c r="AS367" s="305">
        <v>0</v>
      </c>
      <c r="AT367" s="557">
        <v>0</v>
      </c>
      <c r="AU367" s="557">
        <v>0</v>
      </c>
      <c r="AV367" s="580">
        <v>0</v>
      </c>
      <c r="AW367" s="581">
        <v>0</v>
      </c>
      <c r="AX367" s="580">
        <v>0</v>
      </c>
      <c r="AY367" s="580">
        <v>0</v>
      </c>
      <c r="AZ367" s="229" t="s">
        <v>1231</v>
      </c>
      <c r="BA367" s="573">
        <v>0</v>
      </c>
      <c r="BB367" s="305">
        <v>0</v>
      </c>
      <c r="BC367" s="582">
        <v>0</v>
      </c>
      <c r="BD367" s="583">
        <v>0</v>
      </c>
      <c r="BE367" s="584">
        <v>0</v>
      </c>
      <c r="BF367" s="585">
        <v>1.01E-2</v>
      </c>
      <c r="BG367" s="584">
        <v>0</v>
      </c>
      <c r="BH367" s="604">
        <v>0</v>
      </c>
      <c r="BI367" s="605"/>
      <c r="BK367" s="547"/>
    </row>
    <row r="368" spans="1:63" x14ac:dyDescent="0.2">
      <c r="A368" s="42" t="s">
        <v>699</v>
      </c>
      <c r="B368" s="43" t="s">
        <v>700</v>
      </c>
      <c r="C368" s="44" t="s">
        <v>699</v>
      </c>
      <c r="D368" s="45" t="s">
        <v>700</v>
      </c>
      <c r="E368" s="46" t="s">
        <v>701</v>
      </c>
      <c r="F368" s="47" t="s">
        <v>471</v>
      </c>
      <c r="G368" s="48">
        <v>42</v>
      </c>
      <c r="H368" s="610"/>
      <c r="I368" s="622">
        <v>14254834</v>
      </c>
      <c r="J368" s="622">
        <v>2439439</v>
      </c>
      <c r="K368" s="622">
        <v>0</v>
      </c>
      <c r="L368" s="622">
        <v>0</v>
      </c>
      <c r="M368" s="190">
        <v>0</v>
      </c>
      <c r="N368" s="623">
        <v>14254834</v>
      </c>
      <c r="O368" s="624">
        <v>2439439</v>
      </c>
      <c r="P368" s="624">
        <v>11815395</v>
      </c>
      <c r="Q368" s="625">
        <v>706.61</v>
      </c>
      <c r="R368" s="626">
        <v>15.68</v>
      </c>
      <c r="S368" s="624">
        <v>129031</v>
      </c>
      <c r="T368" s="623">
        <v>0</v>
      </c>
      <c r="U368" s="627">
        <v>11815395</v>
      </c>
      <c r="V368" s="628">
        <v>16721.240000000002</v>
      </c>
      <c r="W368" s="563">
        <v>303277</v>
      </c>
      <c r="X368" s="564">
        <v>429.2</v>
      </c>
      <c r="Y368" s="565">
        <v>16292.04</v>
      </c>
      <c r="Z368" s="564">
        <v>0</v>
      </c>
      <c r="AA368" s="566">
        <v>0</v>
      </c>
      <c r="AB368" s="567">
        <v>11815395</v>
      </c>
      <c r="AC368" s="674">
        <v>16721.240000000002</v>
      </c>
      <c r="AD368" s="629">
        <v>1.76776</v>
      </c>
      <c r="AE368" s="569">
        <v>0</v>
      </c>
      <c r="AF368" s="675">
        <v>1.76776</v>
      </c>
      <c r="AG368" s="676">
        <v>1.7501</v>
      </c>
      <c r="AH368" s="676">
        <v>1.7501</v>
      </c>
      <c r="AI368" s="630">
        <v>0</v>
      </c>
      <c r="AJ368" s="631">
        <v>0</v>
      </c>
      <c r="AK368" s="631">
        <v>0</v>
      </c>
      <c r="AL368" s="574">
        <v>0</v>
      </c>
      <c r="AM368" s="601">
        <v>0</v>
      </c>
      <c r="AN368" s="602">
        <v>0</v>
      </c>
      <c r="AO368" s="603">
        <v>0</v>
      </c>
      <c r="AP368" s="578">
        <v>0</v>
      </c>
      <c r="AQ368" s="578" t="s">
        <v>1377</v>
      </c>
      <c r="AR368" s="579">
        <v>0</v>
      </c>
      <c r="AS368" s="305">
        <v>0</v>
      </c>
      <c r="AT368" s="557">
        <v>0</v>
      </c>
      <c r="AU368" s="557">
        <v>0</v>
      </c>
      <c r="AV368" s="580">
        <v>11815395</v>
      </c>
      <c r="AW368" s="581">
        <v>15.68</v>
      </c>
      <c r="AX368" s="580">
        <v>129031</v>
      </c>
      <c r="AY368" s="580">
        <v>11686364</v>
      </c>
      <c r="AZ368" s="229" t="s">
        <v>1231</v>
      </c>
      <c r="BA368" s="573">
        <v>1.7501</v>
      </c>
      <c r="BB368" s="305">
        <v>0</v>
      </c>
      <c r="BC368" s="582">
        <v>0</v>
      </c>
      <c r="BD368" s="583">
        <v>1.76776</v>
      </c>
      <c r="BE368" s="584">
        <v>3.5400000000000001E-2</v>
      </c>
      <c r="BF368" s="585">
        <v>0</v>
      </c>
      <c r="BG368" s="584">
        <v>0</v>
      </c>
      <c r="BH368" s="604">
        <v>0</v>
      </c>
      <c r="BI368" s="605"/>
      <c r="BK368" s="547"/>
    </row>
    <row r="369" spans="1:63" x14ac:dyDescent="0.2">
      <c r="A369" s="311" t="s">
        <v>681</v>
      </c>
      <c r="B369" s="606" t="s">
        <v>682</v>
      </c>
      <c r="C369" s="607" t="s">
        <v>702</v>
      </c>
      <c r="D369" s="608" t="s">
        <v>1155</v>
      </c>
      <c r="E369" s="185" t="s">
        <v>1156</v>
      </c>
      <c r="F369" s="609" t="s">
        <v>471</v>
      </c>
      <c r="G369" s="187">
        <v>42</v>
      </c>
      <c r="H369" s="610"/>
      <c r="I369" s="611">
        <v>0</v>
      </c>
      <c r="J369" s="611">
        <v>0</v>
      </c>
      <c r="K369" s="611">
        <v>0</v>
      </c>
      <c r="L369" s="611">
        <v>0</v>
      </c>
      <c r="M369" s="612">
        <v>0</v>
      </c>
      <c r="N369" s="186">
        <v>0</v>
      </c>
      <c r="O369" s="613">
        <v>0</v>
      </c>
      <c r="P369" s="613">
        <v>0</v>
      </c>
      <c r="Q369" s="614">
        <v>0</v>
      </c>
      <c r="R369" s="615">
        <v>0</v>
      </c>
      <c r="S369" s="613">
        <v>0</v>
      </c>
      <c r="T369" s="186">
        <v>0</v>
      </c>
      <c r="U369" s="616">
        <v>0</v>
      </c>
      <c r="V369" s="617">
        <v>0</v>
      </c>
      <c r="W369" s="563">
        <v>0</v>
      </c>
      <c r="X369" s="564">
        <v>0</v>
      </c>
      <c r="Y369" s="565">
        <v>0</v>
      </c>
      <c r="Z369" s="564">
        <v>0</v>
      </c>
      <c r="AA369" s="566">
        <v>0</v>
      </c>
      <c r="AB369" s="567">
        <v>0</v>
      </c>
      <c r="AC369" s="618">
        <v>0</v>
      </c>
      <c r="AD369" s="619">
        <v>0</v>
      </c>
      <c r="AE369" s="569">
        <v>0</v>
      </c>
      <c r="AF369" s="568">
        <v>0</v>
      </c>
      <c r="AG369" s="570">
        <v>0</v>
      </c>
      <c r="AH369" s="571">
        <v>0</v>
      </c>
      <c r="AI369" s="620">
        <v>0.63</v>
      </c>
      <c r="AJ369" s="621">
        <v>1.0203</v>
      </c>
      <c r="AK369" s="621">
        <v>0</v>
      </c>
      <c r="AL369" s="574">
        <v>0</v>
      </c>
      <c r="AM369" s="601">
        <v>1.0526</v>
      </c>
      <c r="AN369" s="602">
        <v>0</v>
      </c>
      <c r="AO369" s="603">
        <v>0</v>
      </c>
      <c r="AP369" s="578">
        <v>0</v>
      </c>
      <c r="AQ369" s="578" t="s">
        <v>1377</v>
      </c>
      <c r="AR369" s="579">
        <v>0</v>
      </c>
      <c r="AS369" s="305">
        <v>0</v>
      </c>
      <c r="AT369" s="557">
        <v>0</v>
      </c>
      <c r="AU369" s="557">
        <v>0</v>
      </c>
      <c r="AV369" s="580">
        <v>0</v>
      </c>
      <c r="AW369" s="581">
        <v>0</v>
      </c>
      <c r="AX369" s="580">
        <v>0</v>
      </c>
      <c r="AY369" s="580">
        <v>0</v>
      </c>
      <c r="AZ369" s="229" t="s">
        <v>1231</v>
      </c>
      <c r="BA369" s="573">
        <v>0</v>
      </c>
      <c r="BB369" s="305">
        <v>0</v>
      </c>
      <c r="BC369" s="582">
        <v>0</v>
      </c>
      <c r="BD369" s="583">
        <v>0</v>
      </c>
      <c r="BE369" s="584">
        <v>0</v>
      </c>
      <c r="BF369" s="585">
        <v>2.06E-2</v>
      </c>
      <c r="BG369" s="584">
        <v>0</v>
      </c>
      <c r="BH369" s="604">
        <v>0</v>
      </c>
      <c r="BI369" s="605"/>
      <c r="BK369" s="547"/>
    </row>
    <row r="370" spans="1:63" x14ac:dyDescent="0.2">
      <c r="A370" s="311" t="s">
        <v>696</v>
      </c>
      <c r="B370" s="606" t="s">
        <v>697</v>
      </c>
      <c r="C370" s="607" t="s">
        <v>702</v>
      </c>
      <c r="D370" s="608" t="s">
        <v>1155</v>
      </c>
      <c r="E370" s="185" t="s">
        <v>1157</v>
      </c>
      <c r="F370" s="609" t="s">
        <v>471</v>
      </c>
      <c r="G370" s="187">
        <v>42</v>
      </c>
      <c r="H370" s="610"/>
      <c r="I370" s="611">
        <v>0</v>
      </c>
      <c r="J370" s="611">
        <v>0</v>
      </c>
      <c r="K370" s="611">
        <v>0</v>
      </c>
      <c r="L370" s="611">
        <v>0</v>
      </c>
      <c r="M370" s="612">
        <v>0</v>
      </c>
      <c r="N370" s="186">
        <v>0</v>
      </c>
      <c r="O370" s="613">
        <v>0</v>
      </c>
      <c r="P370" s="613">
        <v>0</v>
      </c>
      <c r="Q370" s="614">
        <v>0</v>
      </c>
      <c r="R370" s="615">
        <v>0</v>
      </c>
      <c r="S370" s="613">
        <v>0</v>
      </c>
      <c r="T370" s="186">
        <v>0</v>
      </c>
      <c r="U370" s="616">
        <v>0</v>
      </c>
      <c r="V370" s="617">
        <v>0</v>
      </c>
      <c r="W370" s="563">
        <v>0</v>
      </c>
      <c r="X370" s="564">
        <v>0</v>
      </c>
      <c r="Y370" s="565">
        <v>0</v>
      </c>
      <c r="Z370" s="564">
        <v>0</v>
      </c>
      <c r="AA370" s="566">
        <v>0</v>
      </c>
      <c r="AB370" s="567">
        <v>0</v>
      </c>
      <c r="AC370" s="618">
        <v>0</v>
      </c>
      <c r="AD370" s="619">
        <v>0</v>
      </c>
      <c r="AE370" s="569">
        <v>0</v>
      </c>
      <c r="AF370" s="568">
        <v>0</v>
      </c>
      <c r="AG370" s="570">
        <v>0</v>
      </c>
      <c r="AH370" s="571">
        <v>0</v>
      </c>
      <c r="AI370" s="620">
        <v>0.71409999999999996</v>
      </c>
      <c r="AJ370" s="621">
        <v>1.1565000000000001</v>
      </c>
      <c r="AK370" s="621">
        <v>0</v>
      </c>
      <c r="AL370" s="574">
        <v>0</v>
      </c>
      <c r="AM370" s="601">
        <v>1.1615</v>
      </c>
      <c r="AN370" s="602">
        <v>0</v>
      </c>
      <c r="AO370" s="603">
        <v>0</v>
      </c>
      <c r="AP370" s="578">
        <v>0</v>
      </c>
      <c r="AQ370" s="578" t="s">
        <v>1377</v>
      </c>
      <c r="AR370" s="579">
        <v>0</v>
      </c>
      <c r="AS370" s="305">
        <v>0</v>
      </c>
      <c r="AT370" s="557">
        <v>0</v>
      </c>
      <c r="AU370" s="557">
        <v>0</v>
      </c>
      <c r="AV370" s="580">
        <v>0</v>
      </c>
      <c r="AW370" s="581">
        <v>0</v>
      </c>
      <c r="AX370" s="580">
        <v>0</v>
      </c>
      <c r="AY370" s="580">
        <v>0</v>
      </c>
      <c r="AZ370" s="229" t="s">
        <v>1231</v>
      </c>
      <c r="BA370" s="573">
        <v>0</v>
      </c>
      <c r="BB370" s="305">
        <v>0</v>
      </c>
      <c r="BC370" s="582">
        <v>0</v>
      </c>
      <c r="BD370" s="583">
        <v>0</v>
      </c>
      <c r="BE370" s="584">
        <v>0</v>
      </c>
      <c r="BF370" s="585">
        <v>2.3400000000000001E-2</v>
      </c>
      <c r="BG370" s="584">
        <v>0</v>
      </c>
      <c r="BH370" s="604">
        <v>0</v>
      </c>
      <c r="BI370" s="605"/>
      <c r="BK370" s="547"/>
    </row>
    <row r="371" spans="1:63" x14ac:dyDescent="0.2">
      <c r="A371" s="50" t="s">
        <v>702</v>
      </c>
      <c r="B371" s="51" t="s">
        <v>703</v>
      </c>
      <c r="C371" s="52" t="s">
        <v>702</v>
      </c>
      <c r="D371" s="53" t="s">
        <v>703</v>
      </c>
      <c r="E371" s="54" t="s">
        <v>704</v>
      </c>
      <c r="F371" s="55" t="s">
        <v>471</v>
      </c>
      <c r="G371" s="56">
        <v>42</v>
      </c>
      <c r="H371" s="610"/>
      <c r="I371" s="633">
        <v>11584574</v>
      </c>
      <c r="J371" s="633">
        <v>1469774</v>
      </c>
      <c r="K371" s="633">
        <v>0</v>
      </c>
      <c r="L371" s="633">
        <v>0</v>
      </c>
      <c r="M371" s="192">
        <v>0</v>
      </c>
      <c r="N371" s="634">
        <v>11584574</v>
      </c>
      <c r="O371" s="635">
        <v>1469774</v>
      </c>
      <c r="P371" s="635">
        <v>10114800</v>
      </c>
      <c r="Q371" s="636">
        <v>653.70000000000005</v>
      </c>
      <c r="R371" s="637">
        <v>0</v>
      </c>
      <c r="S371" s="635">
        <v>0</v>
      </c>
      <c r="T371" s="634">
        <v>0</v>
      </c>
      <c r="U371" s="638">
        <v>10114800</v>
      </c>
      <c r="V371" s="639">
        <v>15473.15</v>
      </c>
      <c r="W371" s="563">
        <v>656831</v>
      </c>
      <c r="X371" s="564">
        <v>1004.79</v>
      </c>
      <c r="Y371" s="565">
        <v>14468.36</v>
      </c>
      <c r="Z371" s="564">
        <v>0</v>
      </c>
      <c r="AA371" s="566">
        <v>0</v>
      </c>
      <c r="AB371" s="567">
        <v>10114800</v>
      </c>
      <c r="AC371" s="640">
        <v>15473.15</v>
      </c>
      <c r="AD371" s="641">
        <v>1.63581</v>
      </c>
      <c r="AE371" s="569">
        <v>0</v>
      </c>
      <c r="AF371" s="642">
        <v>1.63581</v>
      </c>
      <c r="AG371" s="643">
        <v>1.6194999999999999</v>
      </c>
      <c r="AH371" s="571">
        <v>1.6194999999999999</v>
      </c>
      <c r="AI371" s="644">
        <v>0</v>
      </c>
      <c r="AJ371" s="645">
        <v>0</v>
      </c>
      <c r="AK371" s="645">
        <v>0</v>
      </c>
      <c r="AL371" s="574">
        <v>0</v>
      </c>
      <c r="AM371" s="601">
        <v>0</v>
      </c>
      <c r="AN371" s="602">
        <v>0</v>
      </c>
      <c r="AO371" s="603">
        <v>0</v>
      </c>
      <c r="AP371" s="578">
        <v>0</v>
      </c>
      <c r="AQ371" s="578" t="s">
        <v>1377</v>
      </c>
      <c r="AR371" s="579">
        <v>0</v>
      </c>
      <c r="AS371" s="305">
        <v>0</v>
      </c>
      <c r="AT371" s="557">
        <v>0</v>
      </c>
      <c r="AU371" s="557">
        <v>0</v>
      </c>
      <c r="AV371" s="580">
        <v>10114800</v>
      </c>
      <c r="AW371" s="581">
        <v>0</v>
      </c>
      <c r="AX371" s="580">
        <v>0</v>
      </c>
      <c r="AY371" s="580">
        <v>10114800</v>
      </c>
      <c r="AZ371" s="229" t="s">
        <v>1231</v>
      </c>
      <c r="BA371" s="573">
        <v>1.6194999999999999</v>
      </c>
      <c r="BB371" s="305">
        <v>0</v>
      </c>
      <c r="BC371" s="582">
        <v>0</v>
      </c>
      <c r="BD371" s="583">
        <v>1.63581</v>
      </c>
      <c r="BE371" s="584">
        <v>3.27E-2</v>
      </c>
      <c r="BF371" s="585">
        <v>0</v>
      </c>
      <c r="BG371" s="584">
        <v>0</v>
      </c>
      <c r="BH371" s="604">
        <v>0</v>
      </c>
      <c r="BI371" s="605"/>
      <c r="BK371" s="547"/>
    </row>
    <row r="372" spans="1:63" x14ac:dyDescent="0.2">
      <c r="A372" s="22" t="s">
        <v>705</v>
      </c>
      <c r="B372" s="37" t="s">
        <v>706</v>
      </c>
      <c r="C372" s="38" t="s">
        <v>705</v>
      </c>
      <c r="D372" s="24" t="s">
        <v>706</v>
      </c>
      <c r="E372" s="39" t="s">
        <v>707</v>
      </c>
      <c r="F372" s="40" t="s">
        <v>471</v>
      </c>
      <c r="G372" s="41">
        <v>43</v>
      </c>
      <c r="H372" s="525"/>
      <c r="I372" s="555">
        <v>10604576</v>
      </c>
      <c r="J372" s="555">
        <v>2331671</v>
      </c>
      <c r="K372" s="555">
        <v>0</v>
      </c>
      <c r="L372" s="555">
        <v>0</v>
      </c>
      <c r="M372" s="595">
        <v>0</v>
      </c>
      <c r="N372" s="181">
        <v>10604576</v>
      </c>
      <c r="O372" s="556">
        <v>2331671</v>
      </c>
      <c r="P372" s="556">
        <v>8272905</v>
      </c>
      <c r="Q372" s="596">
        <v>594.78</v>
      </c>
      <c r="R372" s="597">
        <v>17.73</v>
      </c>
      <c r="S372" s="556">
        <v>145900</v>
      </c>
      <c r="T372" s="181">
        <v>0</v>
      </c>
      <c r="U372" s="598">
        <v>8272905</v>
      </c>
      <c r="V372" s="599">
        <v>13909.18</v>
      </c>
      <c r="W372" s="563">
        <v>5254</v>
      </c>
      <c r="X372" s="564">
        <v>8.83</v>
      </c>
      <c r="Y372" s="565">
        <v>13900.35</v>
      </c>
      <c r="Z372" s="564">
        <v>0</v>
      </c>
      <c r="AA372" s="566">
        <v>0</v>
      </c>
      <c r="AB372" s="567">
        <v>8272905</v>
      </c>
      <c r="AC372" s="538">
        <v>13909.18</v>
      </c>
      <c r="AD372" s="600">
        <v>1.4704699999999999</v>
      </c>
      <c r="AE372" s="569">
        <v>0</v>
      </c>
      <c r="AF372" s="568">
        <v>1.4704699999999999</v>
      </c>
      <c r="AG372" s="570">
        <v>1.4558</v>
      </c>
      <c r="AH372" s="571">
        <v>1.4558</v>
      </c>
      <c r="AI372" s="572">
        <v>1</v>
      </c>
      <c r="AJ372" s="573">
        <v>1.4558</v>
      </c>
      <c r="AK372" s="573">
        <v>1.4558</v>
      </c>
      <c r="AL372" s="574">
        <v>1.0024</v>
      </c>
      <c r="AM372" s="601">
        <v>1.4522999999999999</v>
      </c>
      <c r="AN372" s="602">
        <v>1.4522999999999999</v>
      </c>
      <c r="AO372" s="603">
        <v>1.5313000000000001</v>
      </c>
      <c r="AP372" s="578">
        <v>0</v>
      </c>
      <c r="AQ372" s="578">
        <v>0</v>
      </c>
      <c r="AR372" s="579">
        <v>0</v>
      </c>
      <c r="AS372" s="305">
        <v>0</v>
      </c>
      <c r="AT372" s="557">
        <v>1</v>
      </c>
      <c r="AU372" s="557">
        <v>1</v>
      </c>
      <c r="AV372" s="580">
        <v>8272905</v>
      </c>
      <c r="AW372" s="581">
        <v>17.73</v>
      </c>
      <c r="AX372" s="580">
        <v>145900</v>
      </c>
      <c r="AY372" s="580">
        <v>8127005</v>
      </c>
      <c r="AZ372" s="229" t="s">
        <v>1231</v>
      </c>
      <c r="BA372" s="573">
        <v>1.4558</v>
      </c>
      <c r="BB372" s="305">
        <v>0</v>
      </c>
      <c r="BC372" s="582">
        <v>0</v>
      </c>
      <c r="BD372" s="583">
        <v>1.4704699999999999</v>
      </c>
      <c r="BE372" s="584">
        <v>2.9399999999999999E-2</v>
      </c>
      <c r="BF372" s="585">
        <v>2.9399999999999999E-2</v>
      </c>
      <c r="BG372" s="584">
        <v>2.9399999999999999E-2</v>
      </c>
      <c r="BH372" s="604">
        <v>0</v>
      </c>
      <c r="BI372" s="605"/>
      <c r="BK372" s="547"/>
    </row>
    <row r="373" spans="1:63" x14ac:dyDescent="0.2">
      <c r="A373" s="22" t="s">
        <v>708</v>
      </c>
      <c r="B373" s="37" t="s">
        <v>709</v>
      </c>
      <c r="C373" s="38" t="s">
        <v>708</v>
      </c>
      <c r="D373" s="24" t="s">
        <v>709</v>
      </c>
      <c r="E373" s="39" t="s">
        <v>710</v>
      </c>
      <c r="F373" s="40" t="s">
        <v>471</v>
      </c>
      <c r="G373" s="41">
        <v>43</v>
      </c>
      <c r="H373" s="525"/>
      <c r="I373" s="555">
        <v>1583383</v>
      </c>
      <c r="J373" s="555">
        <v>349017</v>
      </c>
      <c r="K373" s="555">
        <v>0</v>
      </c>
      <c r="L373" s="555">
        <v>0</v>
      </c>
      <c r="M373" s="595">
        <v>0</v>
      </c>
      <c r="N373" s="181">
        <v>1583383</v>
      </c>
      <c r="O373" s="556">
        <v>349017</v>
      </c>
      <c r="P373" s="556">
        <v>1234366</v>
      </c>
      <c r="Q373" s="596">
        <v>86.02</v>
      </c>
      <c r="R373" s="597">
        <v>1.75</v>
      </c>
      <c r="S373" s="556">
        <v>14401</v>
      </c>
      <c r="T373" s="181">
        <v>0</v>
      </c>
      <c r="U373" s="598">
        <v>1234366</v>
      </c>
      <c r="V373" s="599">
        <v>14349.76</v>
      </c>
      <c r="W373" s="563">
        <v>1817</v>
      </c>
      <c r="X373" s="564">
        <v>21.12</v>
      </c>
      <c r="Y373" s="565">
        <v>14328.64</v>
      </c>
      <c r="Z373" s="564">
        <v>0</v>
      </c>
      <c r="AA373" s="566">
        <v>0</v>
      </c>
      <c r="AB373" s="567">
        <v>1234366</v>
      </c>
      <c r="AC373" s="538">
        <v>14349.76</v>
      </c>
      <c r="AD373" s="600">
        <v>1.51705</v>
      </c>
      <c r="AE373" s="569">
        <v>0</v>
      </c>
      <c r="AF373" s="568">
        <v>1.51705</v>
      </c>
      <c r="AG373" s="570">
        <v>1.5019</v>
      </c>
      <c r="AH373" s="571">
        <v>1.5019</v>
      </c>
      <c r="AI373" s="572">
        <v>1</v>
      </c>
      <c r="AJ373" s="573">
        <v>1.5019</v>
      </c>
      <c r="AK373" s="573">
        <v>1.5019</v>
      </c>
      <c r="AL373" s="574">
        <v>1.0418000000000001</v>
      </c>
      <c r="AM373" s="601">
        <v>1.4416</v>
      </c>
      <c r="AN373" s="602">
        <v>1.4416</v>
      </c>
      <c r="AO373" s="603">
        <v>1.4734</v>
      </c>
      <c r="AP373" s="578">
        <v>0</v>
      </c>
      <c r="AQ373" s="578">
        <v>0</v>
      </c>
      <c r="AR373" s="579">
        <v>0</v>
      </c>
      <c r="AS373" s="305">
        <v>0</v>
      </c>
      <c r="AT373" s="557">
        <v>1</v>
      </c>
      <c r="AU373" s="557">
        <v>1</v>
      </c>
      <c r="AV373" s="580">
        <v>1234366</v>
      </c>
      <c r="AW373" s="581">
        <v>1.75</v>
      </c>
      <c r="AX373" s="580">
        <v>14401</v>
      </c>
      <c r="AY373" s="580">
        <v>1219965</v>
      </c>
      <c r="AZ373" s="229" t="s">
        <v>1231</v>
      </c>
      <c r="BA373" s="573">
        <v>1.5019</v>
      </c>
      <c r="BB373" s="305">
        <v>0</v>
      </c>
      <c r="BC373" s="582">
        <v>0</v>
      </c>
      <c r="BD373" s="583">
        <v>1.51705</v>
      </c>
      <c r="BE373" s="584">
        <v>3.0300000000000001E-2</v>
      </c>
      <c r="BF373" s="585">
        <v>3.0300000000000001E-2</v>
      </c>
      <c r="BG373" s="584">
        <v>3.0300000000000001E-2</v>
      </c>
      <c r="BH373" s="604">
        <v>0</v>
      </c>
      <c r="BI373" s="605"/>
      <c r="BK373" s="547"/>
    </row>
    <row r="374" spans="1:63" x14ac:dyDescent="0.2">
      <c r="A374" s="22" t="s">
        <v>711</v>
      </c>
      <c r="B374" s="37" t="s">
        <v>712</v>
      </c>
      <c r="C374" s="38" t="s">
        <v>711</v>
      </c>
      <c r="D374" s="24" t="s">
        <v>712</v>
      </c>
      <c r="E374" s="39" t="s">
        <v>713</v>
      </c>
      <c r="F374" s="40" t="s">
        <v>471</v>
      </c>
      <c r="G374" s="41">
        <v>45</v>
      </c>
      <c r="H374" s="525"/>
      <c r="I374" s="555">
        <v>18062853</v>
      </c>
      <c r="J374" s="555">
        <v>3313525</v>
      </c>
      <c r="K374" s="555">
        <v>0</v>
      </c>
      <c r="L374" s="555">
        <v>0</v>
      </c>
      <c r="M374" s="595">
        <v>0</v>
      </c>
      <c r="N374" s="181">
        <v>18062853</v>
      </c>
      <c r="O374" s="556">
        <v>3313525</v>
      </c>
      <c r="P374" s="556">
        <v>14749328</v>
      </c>
      <c r="Q374" s="596">
        <v>992.33</v>
      </c>
      <c r="R374" s="597">
        <v>9.17</v>
      </c>
      <c r="S374" s="556">
        <v>75460</v>
      </c>
      <c r="T374" s="181">
        <v>0</v>
      </c>
      <c r="U374" s="598">
        <v>14749328</v>
      </c>
      <c r="V374" s="599">
        <v>14863.33</v>
      </c>
      <c r="W374" s="563">
        <v>535318</v>
      </c>
      <c r="X374" s="564">
        <v>539.46</v>
      </c>
      <c r="Y374" s="565">
        <v>14323.869999999999</v>
      </c>
      <c r="Z374" s="564">
        <v>0</v>
      </c>
      <c r="AA374" s="566">
        <v>0</v>
      </c>
      <c r="AB374" s="567">
        <v>14749328</v>
      </c>
      <c r="AC374" s="538">
        <v>14863.33</v>
      </c>
      <c r="AD374" s="600">
        <v>1.57134</v>
      </c>
      <c r="AE374" s="569">
        <v>0</v>
      </c>
      <c r="AF374" s="568">
        <v>1.57134</v>
      </c>
      <c r="AG374" s="570">
        <v>1.5556000000000001</v>
      </c>
      <c r="AH374" s="571">
        <v>1.5556000000000001</v>
      </c>
      <c r="AI374" s="572">
        <v>1</v>
      </c>
      <c r="AJ374" s="573">
        <v>1.5556000000000001</v>
      </c>
      <c r="AK374" s="573">
        <v>1.5556000000000001</v>
      </c>
      <c r="AL374" s="574">
        <v>0.9706999999999999</v>
      </c>
      <c r="AM374" s="601">
        <v>1.6026</v>
      </c>
      <c r="AN374" s="602">
        <v>1.6026</v>
      </c>
      <c r="AO374" s="603">
        <v>1.5812999999999999</v>
      </c>
      <c r="AP374" s="578">
        <v>0</v>
      </c>
      <c r="AQ374" s="578">
        <v>0</v>
      </c>
      <c r="AR374" s="579">
        <v>0</v>
      </c>
      <c r="AS374" s="305">
        <v>0</v>
      </c>
      <c r="AT374" s="557">
        <v>1</v>
      </c>
      <c r="AU374" s="557">
        <v>1</v>
      </c>
      <c r="AV374" s="580">
        <v>14749328</v>
      </c>
      <c r="AW374" s="581">
        <v>9.17</v>
      </c>
      <c r="AX374" s="580">
        <v>75460</v>
      </c>
      <c r="AY374" s="580">
        <v>14673868</v>
      </c>
      <c r="AZ374" s="229" t="s">
        <v>1231</v>
      </c>
      <c r="BA374" s="573">
        <v>1.5556000000000001</v>
      </c>
      <c r="BB374" s="305">
        <v>0</v>
      </c>
      <c r="BC374" s="582">
        <v>0</v>
      </c>
      <c r="BD374" s="583">
        <v>1.57134</v>
      </c>
      <c r="BE374" s="584">
        <v>3.1399999999999997E-2</v>
      </c>
      <c r="BF374" s="585">
        <v>3.1399999999999997E-2</v>
      </c>
      <c r="BG374" s="584">
        <v>3.1399999999999997E-2</v>
      </c>
      <c r="BH374" s="604">
        <v>0</v>
      </c>
      <c r="BI374" s="605"/>
      <c r="BK374" s="547"/>
    </row>
    <row r="375" spans="1:63" x14ac:dyDescent="0.2">
      <c r="A375" s="22" t="s">
        <v>714</v>
      </c>
      <c r="B375" s="37" t="s">
        <v>715</v>
      </c>
      <c r="C375" s="38" t="s">
        <v>714</v>
      </c>
      <c r="D375" s="24" t="s">
        <v>715</v>
      </c>
      <c r="E375" s="39" t="s">
        <v>716</v>
      </c>
      <c r="F375" s="40" t="s">
        <v>131</v>
      </c>
      <c r="G375" s="41">
        <v>46</v>
      </c>
      <c r="H375" s="525"/>
      <c r="I375" s="555">
        <v>765777</v>
      </c>
      <c r="J375" s="555">
        <v>114744</v>
      </c>
      <c r="K375" s="555">
        <v>0</v>
      </c>
      <c r="L375" s="555">
        <v>0</v>
      </c>
      <c r="M375" s="595">
        <v>0</v>
      </c>
      <c r="N375" s="181">
        <v>765777</v>
      </c>
      <c r="O375" s="556">
        <v>114744</v>
      </c>
      <c r="P375" s="556">
        <v>651033</v>
      </c>
      <c r="Q375" s="596">
        <v>47.18</v>
      </c>
      <c r="R375" s="597">
        <v>0</v>
      </c>
      <c r="S375" s="556">
        <v>0</v>
      </c>
      <c r="T375" s="181">
        <v>0</v>
      </c>
      <c r="U375" s="598">
        <v>651033</v>
      </c>
      <c r="V375" s="599">
        <v>13798.92</v>
      </c>
      <c r="W375" s="563">
        <v>0</v>
      </c>
      <c r="X375" s="564">
        <v>0</v>
      </c>
      <c r="Y375" s="565">
        <v>13798.92</v>
      </c>
      <c r="Z375" s="564">
        <v>0</v>
      </c>
      <c r="AA375" s="566">
        <v>0</v>
      </c>
      <c r="AB375" s="567">
        <v>651033</v>
      </c>
      <c r="AC375" s="538">
        <v>13798.92</v>
      </c>
      <c r="AD375" s="600">
        <v>1.4588099999999999</v>
      </c>
      <c r="AE375" s="569">
        <v>0</v>
      </c>
      <c r="AF375" s="568">
        <v>1.4588099999999999</v>
      </c>
      <c r="AG375" s="570">
        <v>1.4441999999999999</v>
      </c>
      <c r="AH375" s="571">
        <v>1.4441999999999999</v>
      </c>
      <c r="AI375" s="572">
        <v>0.6008</v>
      </c>
      <c r="AJ375" s="573">
        <v>0.86770000000000003</v>
      </c>
      <c r="AK375" s="573">
        <v>1.5535999999999999</v>
      </c>
      <c r="AL375" s="574">
        <v>1.0419</v>
      </c>
      <c r="AM375" s="601">
        <v>0.83279999999999998</v>
      </c>
      <c r="AN375" s="602">
        <v>1.4910999999999999</v>
      </c>
      <c r="AO375" s="603">
        <v>1.4733000000000001</v>
      </c>
      <c r="AP375" s="578">
        <v>0</v>
      </c>
      <c r="AQ375" s="578">
        <v>0</v>
      </c>
      <c r="AR375" s="579">
        <v>0</v>
      </c>
      <c r="AS375" s="305">
        <v>0</v>
      </c>
      <c r="AT375" s="557">
        <v>1</v>
      </c>
      <c r="AU375" s="557">
        <v>1</v>
      </c>
      <c r="AV375" s="580">
        <v>651033</v>
      </c>
      <c r="AW375" s="581">
        <v>0</v>
      </c>
      <c r="AX375" s="580">
        <v>0</v>
      </c>
      <c r="AY375" s="580">
        <v>651033</v>
      </c>
      <c r="AZ375" s="229" t="s">
        <v>1231</v>
      </c>
      <c r="BA375" s="573">
        <v>1.4441999999999999</v>
      </c>
      <c r="BB375" s="305">
        <v>0</v>
      </c>
      <c r="BC375" s="582">
        <v>0</v>
      </c>
      <c r="BD375" s="583">
        <v>1.4588099999999999</v>
      </c>
      <c r="BE375" s="584">
        <v>2.92E-2</v>
      </c>
      <c r="BF375" s="585">
        <v>1.7500000000000002E-2</v>
      </c>
      <c r="BG375" s="584">
        <v>3.1399999999999997E-2</v>
      </c>
      <c r="BH375" s="604">
        <v>0</v>
      </c>
      <c r="BI375" s="605"/>
      <c r="BK375" s="547"/>
    </row>
    <row r="376" spans="1:63" x14ac:dyDescent="0.2">
      <c r="A376" s="22" t="s">
        <v>717</v>
      </c>
      <c r="B376" s="37" t="s">
        <v>718</v>
      </c>
      <c r="C376" s="38" t="s">
        <v>717</v>
      </c>
      <c r="D376" s="24" t="s">
        <v>718</v>
      </c>
      <c r="E376" s="39" t="s">
        <v>719</v>
      </c>
      <c r="F376" s="40" t="s">
        <v>131</v>
      </c>
      <c r="G376" s="41">
        <v>46</v>
      </c>
      <c r="H376" s="525"/>
      <c r="I376" s="555">
        <v>2963265</v>
      </c>
      <c r="J376" s="555">
        <v>436429</v>
      </c>
      <c r="K376" s="555">
        <v>0</v>
      </c>
      <c r="L376" s="555">
        <v>0</v>
      </c>
      <c r="M376" s="595">
        <v>0</v>
      </c>
      <c r="N376" s="181">
        <v>2963265</v>
      </c>
      <c r="O376" s="556">
        <v>436429</v>
      </c>
      <c r="P376" s="556">
        <v>2526836</v>
      </c>
      <c r="Q376" s="596">
        <v>169.06</v>
      </c>
      <c r="R376" s="597">
        <v>2.17</v>
      </c>
      <c r="S376" s="556">
        <v>17857</v>
      </c>
      <c r="T376" s="181">
        <v>0</v>
      </c>
      <c r="U376" s="598">
        <v>2526836</v>
      </c>
      <c r="V376" s="599">
        <v>14946.39</v>
      </c>
      <c r="W376" s="563">
        <v>2128</v>
      </c>
      <c r="X376" s="564">
        <v>12.59</v>
      </c>
      <c r="Y376" s="565">
        <v>14933.8</v>
      </c>
      <c r="Z376" s="564">
        <v>0</v>
      </c>
      <c r="AA376" s="566">
        <v>0</v>
      </c>
      <c r="AB376" s="567">
        <v>2526836</v>
      </c>
      <c r="AC376" s="538">
        <v>14946.39</v>
      </c>
      <c r="AD376" s="600">
        <v>1.58012</v>
      </c>
      <c r="AE376" s="569">
        <v>0</v>
      </c>
      <c r="AF376" s="568">
        <v>1.58012</v>
      </c>
      <c r="AG376" s="570">
        <v>1.5643</v>
      </c>
      <c r="AH376" s="571">
        <v>1.5643</v>
      </c>
      <c r="AI376" s="572">
        <v>1</v>
      </c>
      <c r="AJ376" s="573">
        <v>1.5643</v>
      </c>
      <c r="AK376" s="573">
        <v>1.5643</v>
      </c>
      <c r="AL376" s="574">
        <v>1.0421</v>
      </c>
      <c r="AM376" s="601">
        <v>1.5011000000000001</v>
      </c>
      <c r="AN376" s="602">
        <v>1.5011000000000001</v>
      </c>
      <c r="AO376" s="603">
        <v>1.4730000000000001</v>
      </c>
      <c r="AP376" s="578">
        <v>0</v>
      </c>
      <c r="AQ376" s="578">
        <v>0</v>
      </c>
      <c r="AR376" s="579">
        <v>0</v>
      </c>
      <c r="AS376" s="305">
        <v>0</v>
      </c>
      <c r="AT376" s="557">
        <v>1</v>
      </c>
      <c r="AU376" s="557">
        <v>1</v>
      </c>
      <c r="AV376" s="580">
        <v>2526836</v>
      </c>
      <c r="AW376" s="581">
        <v>2.17</v>
      </c>
      <c r="AX376" s="580">
        <v>17857</v>
      </c>
      <c r="AY376" s="580">
        <v>2508979</v>
      </c>
      <c r="AZ376" s="229" t="s">
        <v>1231</v>
      </c>
      <c r="BA376" s="573">
        <v>1.5643</v>
      </c>
      <c r="BB376" s="305">
        <v>0</v>
      </c>
      <c r="BC376" s="582">
        <v>0</v>
      </c>
      <c r="BD376" s="583">
        <v>1.58012</v>
      </c>
      <c r="BE376" s="584">
        <v>3.1600000000000003E-2</v>
      </c>
      <c r="BF376" s="585">
        <v>3.1600000000000003E-2</v>
      </c>
      <c r="BG376" s="584">
        <v>3.1600000000000003E-2</v>
      </c>
      <c r="BH376" s="604">
        <v>0</v>
      </c>
      <c r="BI376" s="605"/>
      <c r="BK376" s="547"/>
    </row>
    <row r="377" spans="1:63" x14ac:dyDescent="0.2">
      <c r="A377" s="22" t="s">
        <v>720</v>
      </c>
      <c r="B377" s="37" t="s">
        <v>721</v>
      </c>
      <c r="C377" s="38" t="s">
        <v>720</v>
      </c>
      <c r="D377" s="24" t="s">
        <v>721</v>
      </c>
      <c r="E377" s="39" t="s">
        <v>722</v>
      </c>
      <c r="F377" s="40" t="s">
        <v>131</v>
      </c>
      <c r="G377" s="41">
        <v>46</v>
      </c>
      <c r="H377" s="525"/>
      <c r="I377" s="555">
        <v>1187170</v>
      </c>
      <c r="J377" s="555">
        <v>281529</v>
      </c>
      <c r="K377" s="555">
        <v>0</v>
      </c>
      <c r="L377" s="555">
        <v>0</v>
      </c>
      <c r="M377" s="595">
        <v>0</v>
      </c>
      <c r="N377" s="181">
        <v>1187170</v>
      </c>
      <c r="O377" s="556">
        <v>281529</v>
      </c>
      <c r="P377" s="556">
        <v>905641</v>
      </c>
      <c r="Q377" s="596">
        <v>62.72</v>
      </c>
      <c r="R377" s="597">
        <v>0</v>
      </c>
      <c r="S377" s="556">
        <v>0</v>
      </c>
      <c r="T377" s="181">
        <v>257</v>
      </c>
      <c r="U377" s="598">
        <v>905384</v>
      </c>
      <c r="V377" s="599">
        <v>14435.33</v>
      </c>
      <c r="W377" s="563">
        <v>2646</v>
      </c>
      <c r="X377" s="564">
        <v>42.19</v>
      </c>
      <c r="Y377" s="565">
        <v>14393.14</v>
      </c>
      <c r="Z377" s="564">
        <v>0</v>
      </c>
      <c r="AA377" s="566">
        <v>0</v>
      </c>
      <c r="AB377" s="567">
        <v>905384</v>
      </c>
      <c r="AC377" s="538">
        <v>14435.33</v>
      </c>
      <c r="AD377" s="600">
        <v>1.5260899999999999</v>
      </c>
      <c r="AE377" s="569">
        <v>0</v>
      </c>
      <c r="AF377" s="568">
        <v>1.5260899999999999</v>
      </c>
      <c r="AG377" s="570">
        <v>1.5107999999999999</v>
      </c>
      <c r="AH377" s="571">
        <v>1.5107999999999999</v>
      </c>
      <c r="AI377" s="572">
        <v>0.50760000000000005</v>
      </c>
      <c r="AJ377" s="573">
        <v>0.76690000000000003</v>
      </c>
      <c r="AK377" s="573">
        <v>1.6129</v>
      </c>
      <c r="AL377" s="574">
        <v>1.1248</v>
      </c>
      <c r="AM377" s="601">
        <v>0.68179999999999996</v>
      </c>
      <c r="AN377" s="602">
        <v>1.4339</v>
      </c>
      <c r="AO377" s="603">
        <v>1.3647</v>
      </c>
      <c r="AP377" s="578">
        <v>0</v>
      </c>
      <c r="AQ377" s="578">
        <v>0</v>
      </c>
      <c r="AR377" s="579">
        <v>0</v>
      </c>
      <c r="AS377" s="305">
        <v>0</v>
      </c>
      <c r="AT377" s="557">
        <v>1</v>
      </c>
      <c r="AU377" s="557">
        <v>1</v>
      </c>
      <c r="AV377" s="580">
        <v>905384</v>
      </c>
      <c r="AW377" s="581">
        <v>0</v>
      </c>
      <c r="AX377" s="580">
        <v>0</v>
      </c>
      <c r="AY377" s="580">
        <v>905384</v>
      </c>
      <c r="AZ377" s="229" t="s">
        <v>1231</v>
      </c>
      <c r="BA377" s="573">
        <v>1.5107999999999999</v>
      </c>
      <c r="BB377" s="305">
        <v>0</v>
      </c>
      <c r="BC377" s="582">
        <v>0</v>
      </c>
      <c r="BD377" s="583">
        <v>1.5260899999999999</v>
      </c>
      <c r="BE377" s="584">
        <v>3.0499999999999999E-2</v>
      </c>
      <c r="BF377" s="585">
        <v>1.55E-2</v>
      </c>
      <c r="BG377" s="584">
        <v>3.2600000000000004E-2</v>
      </c>
      <c r="BH377" s="604">
        <v>0</v>
      </c>
      <c r="BI377" s="605"/>
      <c r="BK377" s="547"/>
    </row>
    <row r="378" spans="1:63" x14ac:dyDescent="0.2">
      <c r="A378" s="22" t="s">
        <v>723</v>
      </c>
      <c r="B378" s="37" t="s">
        <v>724</v>
      </c>
      <c r="C378" s="38" t="s">
        <v>723</v>
      </c>
      <c r="D378" s="24" t="s">
        <v>724</v>
      </c>
      <c r="E378" s="39" t="s">
        <v>725</v>
      </c>
      <c r="F378" s="40" t="s">
        <v>131</v>
      </c>
      <c r="G378" s="41">
        <v>46</v>
      </c>
      <c r="H378" s="525"/>
      <c r="I378" s="555">
        <v>2697899</v>
      </c>
      <c r="J378" s="555">
        <v>558581</v>
      </c>
      <c r="K378" s="555">
        <v>0</v>
      </c>
      <c r="L378" s="555">
        <v>0</v>
      </c>
      <c r="M378" s="595">
        <v>0</v>
      </c>
      <c r="N378" s="181">
        <v>2697899</v>
      </c>
      <c r="O378" s="556">
        <v>558581</v>
      </c>
      <c r="P378" s="556">
        <v>2139318</v>
      </c>
      <c r="Q378" s="596">
        <v>133.19</v>
      </c>
      <c r="R378" s="597">
        <v>2.11</v>
      </c>
      <c r="S378" s="556">
        <v>17363</v>
      </c>
      <c r="T378" s="181">
        <v>0</v>
      </c>
      <c r="U378" s="598">
        <v>2139318</v>
      </c>
      <c r="V378" s="599">
        <v>16062.15</v>
      </c>
      <c r="W378" s="563">
        <v>0</v>
      </c>
      <c r="X378" s="564">
        <v>0</v>
      </c>
      <c r="Y378" s="565">
        <v>16062.15</v>
      </c>
      <c r="Z378" s="564">
        <v>0</v>
      </c>
      <c r="AA378" s="566">
        <v>0</v>
      </c>
      <c r="AB378" s="567">
        <v>2139318</v>
      </c>
      <c r="AC378" s="538">
        <v>16062.15</v>
      </c>
      <c r="AD378" s="600">
        <v>1.69808</v>
      </c>
      <c r="AE378" s="569">
        <v>0</v>
      </c>
      <c r="AF378" s="568">
        <v>1.69808</v>
      </c>
      <c r="AG378" s="570">
        <v>1.6811</v>
      </c>
      <c r="AH378" s="571">
        <v>1.6811</v>
      </c>
      <c r="AI378" s="572">
        <v>1</v>
      </c>
      <c r="AJ378" s="573">
        <v>1.6811</v>
      </c>
      <c r="AK378" s="573">
        <v>1.6811</v>
      </c>
      <c r="AL378" s="574">
        <v>0.97060000000000002</v>
      </c>
      <c r="AM378" s="601">
        <v>1.732</v>
      </c>
      <c r="AN378" s="602">
        <v>1.732</v>
      </c>
      <c r="AO378" s="603">
        <v>1.5814999999999999</v>
      </c>
      <c r="AP378" s="578">
        <v>0</v>
      </c>
      <c r="AQ378" s="578">
        <v>0</v>
      </c>
      <c r="AR378" s="579">
        <v>0</v>
      </c>
      <c r="AS378" s="305">
        <v>0</v>
      </c>
      <c r="AT378" s="557">
        <v>1</v>
      </c>
      <c r="AU378" s="557">
        <v>1</v>
      </c>
      <c r="AV378" s="580">
        <v>2139318</v>
      </c>
      <c r="AW378" s="581">
        <v>2.11</v>
      </c>
      <c r="AX378" s="580">
        <v>17363</v>
      </c>
      <c r="AY378" s="580">
        <v>2121955</v>
      </c>
      <c r="AZ378" s="229" t="s">
        <v>1231</v>
      </c>
      <c r="BA378" s="573">
        <v>1.6811</v>
      </c>
      <c r="BB378" s="305">
        <v>0</v>
      </c>
      <c r="BC378" s="582">
        <v>0</v>
      </c>
      <c r="BD378" s="583">
        <v>1.69808</v>
      </c>
      <c r="BE378" s="584">
        <v>3.4000000000000002E-2</v>
      </c>
      <c r="BF378" s="585">
        <v>3.4000000000000002E-2</v>
      </c>
      <c r="BG378" s="584">
        <v>3.4000000000000002E-2</v>
      </c>
      <c r="BH378" s="604">
        <v>0</v>
      </c>
      <c r="BI378" s="605"/>
      <c r="BK378" s="547"/>
    </row>
    <row r="379" spans="1:63" x14ac:dyDescent="0.2">
      <c r="A379" s="22" t="s">
        <v>726</v>
      </c>
      <c r="B379" s="37" t="s">
        <v>727</v>
      </c>
      <c r="C379" s="38" t="s">
        <v>726</v>
      </c>
      <c r="D379" s="24" t="s">
        <v>727</v>
      </c>
      <c r="E379" s="39" t="s">
        <v>728</v>
      </c>
      <c r="F379" s="40" t="s">
        <v>131</v>
      </c>
      <c r="G379" s="41">
        <v>46</v>
      </c>
      <c r="H379" s="525"/>
      <c r="I379" s="555">
        <v>1402950</v>
      </c>
      <c r="J379" s="555">
        <v>210178</v>
      </c>
      <c r="K379" s="555">
        <v>0</v>
      </c>
      <c r="L379" s="555">
        <v>0</v>
      </c>
      <c r="M379" s="595">
        <v>0</v>
      </c>
      <c r="N379" s="181">
        <v>1402950</v>
      </c>
      <c r="O379" s="556">
        <v>210178</v>
      </c>
      <c r="P379" s="556">
        <v>1192772</v>
      </c>
      <c r="Q379" s="596">
        <v>86.42</v>
      </c>
      <c r="R379" s="597">
        <v>0</v>
      </c>
      <c r="S379" s="556">
        <v>0</v>
      </c>
      <c r="T379" s="181">
        <v>0</v>
      </c>
      <c r="U379" s="598">
        <v>1192772</v>
      </c>
      <c r="V379" s="599">
        <v>13802.04</v>
      </c>
      <c r="W379" s="563">
        <v>0</v>
      </c>
      <c r="X379" s="564">
        <v>0</v>
      </c>
      <c r="Y379" s="565">
        <v>13802.04</v>
      </c>
      <c r="Z379" s="564">
        <v>0</v>
      </c>
      <c r="AA379" s="566">
        <v>0</v>
      </c>
      <c r="AB379" s="567">
        <v>1192772</v>
      </c>
      <c r="AC379" s="538">
        <v>13802.04</v>
      </c>
      <c r="AD379" s="600">
        <v>1.4591400000000001</v>
      </c>
      <c r="AE379" s="569">
        <v>0</v>
      </c>
      <c r="AF379" s="568">
        <v>1.4591400000000001</v>
      </c>
      <c r="AG379" s="570">
        <v>1.4444999999999999</v>
      </c>
      <c r="AH379" s="571">
        <v>1.4444999999999999</v>
      </c>
      <c r="AI379" s="572">
        <v>0.44019999999999998</v>
      </c>
      <c r="AJ379" s="573">
        <v>0.63590000000000002</v>
      </c>
      <c r="AK379" s="573">
        <v>1.5977000000000001</v>
      </c>
      <c r="AL379" s="574">
        <v>1.0245</v>
      </c>
      <c r="AM379" s="601">
        <v>0.62070000000000003</v>
      </c>
      <c r="AN379" s="602">
        <v>1.5594999999999999</v>
      </c>
      <c r="AO379" s="603">
        <v>1.4983</v>
      </c>
      <c r="AP379" s="578">
        <v>0</v>
      </c>
      <c r="AQ379" s="578">
        <v>0</v>
      </c>
      <c r="AR379" s="579">
        <v>0</v>
      </c>
      <c r="AS379" s="305">
        <v>0</v>
      </c>
      <c r="AT379" s="557">
        <v>1</v>
      </c>
      <c r="AU379" s="557">
        <v>1</v>
      </c>
      <c r="AV379" s="580">
        <v>1192772</v>
      </c>
      <c r="AW379" s="581">
        <v>0</v>
      </c>
      <c r="AX379" s="580">
        <v>0</v>
      </c>
      <c r="AY379" s="580">
        <v>1192772</v>
      </c>
      <c r="AZ379" s="229" t="s">
        <v>1231</v>
      </c>
      <c r="BA379" s="573">
        <v>1.4444999999999999</v>
      </c>
      <c r="BB379" s="305">
        <v>0</v>
      </c>
      <c r="BC379" s="582">
        <v>0</v>
      </c>
      <c r="BD379" s="583">
        <v>1.4591400000000001</v>
      </c>
      <c r="BE379" s="584">
        <v>2.92E-2</v>
      </c>
      <c r="BF379" s="585">
        <v>1.29E-2</v>
      </c>
      <c r="BG379" s="584">
        <v>3.2300000000000002E-2</v>
      </c>
      <c r="BH379" s="604">
        <v>0</v>
      </c>
      <c r="BI379" s="605"/>
      <c r="BK379" s="547"/>
    </row>
    <row r="380" spans="1:63" x14ac:dyDescent="0.2">
      <c r="A380" s="22" t="s">
        <v>729</v>
      </c>
      <c r="B380" s="37" t="s">
        <v>730</v>
      </c>
      <c r="C380" s="38" t="s">
        <v>729</v>
      </c>
      <c r="D380" s="24" t="s">
        <v>730</v>
      </c>
      <c r="E380" s="39" t="s">
        <v>731</v>
      </c>
      <c r="F380" s="40" t="s">
        <v>131</v>
      </c>
      <c r="G380" s="41">
        <v>46</v>
      </c>
      <c r="H380" s="525"/>
      <c r="I380" s="555">
        <v>611903</v>
      </c>
      <c r="J380" s="555">
        <v>167426</v>
      </c>
      <c r="K380" s="555">
        <v>0</v>
      </c>
      <c r="L380" s="555">
        <v>0</v>
      </c>
      <c r="M380" s="595">
        <v>0</v>
      </c>
      <c r="N380" s="181">
        <v>611903</v>
      </c>
      <c r="O380" s="556">
        <v>167426</v>
      </c>
      <c r="P380" s="556">
        <v>444477</v>
      </c>
      <c r="Q380" s="596">
        <v>30.28</v>
      </c>
      <c r="R380" s="597">
        <v>7.0000000000000007E-2</v>
      </c>
      <c r="S380" s="556">
        <v>576</v>
      </c>
      <c r="T380" s="181">
        <v>0</v>
      </c>
      <c r="U380" s="598">
        <v>444477</v>
      </c>
      <c r="V380" s="599">
        <v>14678.9</v>
      </c>
      <c r="W380" s="563">
        <v>566</v>
      </c>
      <c r="X380" s="564">
        <v>18.690000000000001</v>
      </c>
      <c r="Y380" s="565">
        <v>14660.21</v>
      </c>
      <c r="Z380" s="564">
        <v>0</v>
      </c>
      <c r="AA380" s="566">
        <v>0</v>
      </c>
      <c r="AB380" s="567">
        <v>444477</v>
      </c>
      <c r="AC380" s="538">
        <v>14678.9</v>
      </c>
      <c r="AD380" s="600">
        <v>1.5518400000000001</v>
      </c>
      <c r="AE380" s="569">
        <v>0</v>
      </c>
      <c r="AF380" s="568">
        <v>1.5518400000000001</v>
      </c>
      <c r="AG380" s="570">
        <v>1.5363</v>
      </c>
      <c r="AH380" s="571">
        <v>1.5363</v>
      </c>
      <c r="AI380" s="572">
        <v>1</v>
      </c>
      <c r="AJ380" s="573">
        <v>1.5363</v>
      </c>
      <c r="AK380" s="573">
        <v>1.5363</v>
      </c>
      <c r="AL380" s="574">
        <v>0.98620000000000008</v>
      </c>
      <c r="AM380" s="601">
        <v>1.5578000000000001</v>
      </c>
      <c r="AN380" s="602">
        <v>1.5578000000000001</v>
      </c>
      <c r="AO380" s="603">
        <v>1.5565</v>
      </c>
      <c r="AP380" s="578">
        <v>0</v>
      </c>
      <c r="AQ380" s="578">
        <v>0</v>
      </c>
      <c r="AR380" s="579">
        <v>0</v>
      </c>
      <c r="AS380" s="305">
        <v>0</v>
      </c>
      <c r="AT380" s="557">
        <v>1</v>
      </c>
      <c r="AU380" s="557">
        <v>1</v>
      </c>
      <c r="AV380" s="580">
        <v>444477</v>
      </c>
      <c r="AW380" s="581">
        <v>7.0000000000000007E-2</v>
      </c>
      <c r="AX380" s="580">
        <v>576</v>
      </c>
      <c r="AY380" s="580">
        <v>443901</v>
      </c>
      <c r="AZ380" s="229" t="s">
        <v>1231</v>
      </c>
      <c r="BA380" s="573">
        <v>1.5363</v>
      </c>
      <c r="BB380" s="305">
        <v>0</v>
      </c>
      <c r="BC380" s="582">
        <v>0</v>
      </c>
      <c r="BD380" s="583">
        <v>1.5518400000000001</v>
      </c>
      <c r="BE380" s="584">
        <v>3.1E-2</v>
      </c>
      <c r="BF380" s="585">
        <v>3.1E-2</v>
      </c>
      <c r="BG380" s="584">
        <v>3.1E-2</v>
      </c>
      <c r="BH380" s="604">
        <v>0</v>
      </c>
      <c r="BI380" s="605"/>
      <c r="BK380" s="547"/>
    </row>
    <row r="381" spans="1:63" x14ac:dyDescent="0.2">
      <c r="A381" s="22" t="s">
        <v>732</v>
      </c>
      <c r="B381" s="37" t="s">
        <v>733</v>
      </c>
      <c r="C381" s="38" t="s">
        <v>732</v>
      </c>
      <c r="D381" s="24" t="s">
        <v>733</v>
      </c>
      <c r="E381" s="39" t="s">
        <v>734</v>
      </c>
      <c r="F381" s="40" t="s">
        <v>131</v>
      </c>
      <c r="G381" s="41">
        <v>46</v>
      </c>
      <c r="H381" s="525"/>
      <c r="I381" s="555">
        <v>1602232</v>
      </c>
      <c r="J381" s="555">
        <v>326462</v>
      </c>
      <c r="K381" s="555">
        <v>0</v>
      </c>
      <c r="L381" s="555">
        <v>0</v>
      </c>
      <c r="M381" s="595">
        <v>0</v>
      </c>
      <c r="N381" s="181">
        <v>1602232</v>
      </c>
      <c r="O381" s="556">
        <v>326462</v>
      </c>
      <c r="P381" s="556">
        <v>1275770</v>
      </c>
      <c r="Q381" s="596">
        <v>75.89</v>
      </c>
      <c r="R381" s="597">
        <v>0</v>
      </c>
      <c r="S381" s="556">
        <v>0</v>
      </c>
      <c r="T381" s="181">
        <v>0</v>
      </c>
      <c r="U381" s="598">
        <v>1275770</v>
      </c>
      <c r="V381" s="599">
        <v>16810.78</v>
      </c>
      <c r="W381" s="563">
        <v>0</v>
      </c>
      <c r="X381" s="564">
        <v>0</v>
      </c>
      <c r="Y381" s="565">
        <v>16810.78</v>
      </c>
      <c r="Z381" s="564">
        <v>0</v>
      </c>
      <c r="AA381" s="566">
        <v>0</v>
      </c>
      <c r="AB381" s="567">
        <v>1275770</v>
      </c>
      <c r="AC381" s="538">
        <v>16810.78</v>
      </c>
      <c r="AD381" s="600">
        <v>1.7772300000000001</v>
      </c>
      <c r="AE381" s="569">
        <v>0</v>
      </c>
      <c r="AF381" s="568">
        <v>1.7772300000000001</v>
      </c>
      <c r="AG381" s="570">
        <v>1.7595000000000001</v>
      </c>
      <c r="AH381" s="571">
        <v>1.7595000000000001</v>
      </c>
      <c r="AI381" s="572">
        <v>0.46350000000000002</v>
      </c>
      <c r="AJ381" s="573">
        <v>0.8155</v>
      </c>
      <c r="AK381" s="573">
        <v>1.7372999999999998</v>
      </c>
      <c r="AL381" s="574">
        <v>1.0503</v>
      </c>
      <c r="AM381" s="601">
        <v>0.77639999999999998</v>
      </c>
      <c r="AN381" s="602">
        <v>1.6541000000000001</v>
      </c>
      <c r="AO381" s="603">
        <v>1.4615</v>
      </c>
      <c r="AP381" s="578">
        <v>0</v>
      </c>
      <c r="AQ381" s="578">
        <v>0</v>
      </c>
      <c r="AR381" s="579">
        <v>0</v>
      </c>
      <c r="AS381" s="305">
        <v>0</v>
      </c>
      <c r="AT381" s="557">
        <v>1</v>
      </c>
      <c r="AU381" s="557">
        <v>1</v>
      </c>
      <c r="AV381" s="580">
        <v>1275770</v>
      </c>
      <c r="AW381" s="581">
        <v>0</v>
      </c>
      <c r="AX381" s="580">
        <v>0</v>
      </c>
      <c r="AY381" s="580">
        <v>1275770</v>
      </c>
      <c r="AZ381" s="229" t="s">
        <v>1231</v>
      </c>
      <c r="BA381" s="573">
        <v>1.7595000000000001</v>
      </c>
      <c r="BB381" s="305">
        <v>0</v>
      </c>
      <c r="BC381" s="582">
        <v>0</v>
      </c>
      <c r="BD381" s="583">
        <v>1.7772300000000001</v>
      </c>
      <c r="BE381" s="584">
        <v>3.5499999999999997E-2</v>
      </c>
      <c r="BF381" s="585">
        <v>1.6500000000000001E-2</v>
      </c>
      <c r="BG381" s="584">
        <v>3.5099999999999999E-2</v>
      </c>
      <c r="BH381" s="604">
        <v>0</v>
      </c>
      <c r="BI381" s="605"/>
      <c r="BK381" s="547"/>
    </row>
    <row r="382" spans="1:63" x14ac:dyDescent="0.2">
      <c r="A382" s="22" t="s">
        <v>735</v>
      </c>
      <c r="B382" s="37" t="s">
        <v>736</v>
      </c>
      <c r="C382" s="38" t="s">
        <v>735</v>
      </c>
      <c r="D382" s="24" t="s">
        <v>736</v>
      </c>
      <c r="E382" s="39" t="s">
        <v>737</v>
      </c>
      <c r="F382" s="40" t="s">
        <v>131</v>
      </c>
      <c r="G382" s="41">
        <v>46</v>
      </c>
      <c r="H382" s="525"/>
      <c r="I382" s="555">
        <v>2306734</v>
      </c>
      <c r="J382" s="555">
        <v>430478</v>
      </c>
      <c r="K382" s="555">
        <v>0</v>
      </c>
      <c r="L382" s="555">
        <v>0</v>
      </c>
      <c r="M382" s="595">
        <v>0</v>
      </c>
      <c r="N382" s="181">
        <v>2306734</v>
      </c>
      <c r="O382" s="556">
        <v>430478</v>
      </c>
      <c r="P382" s="556">
        <v>1876256</v>
      </c>
      <c r="Q382" s="596">
        <v>127.35</v>
      </c>
      <c r="R382" s="597">
        <v>1.28</v>
      </c>
      <c r="S382" s="556">
        <v>10533</v>
      </c>
      <c r="T382" s="181">
        <v>0</v>
      </c>
      <c r="U382" s="598">
        <v>1876256</v>
      </c>
      <c r="V382" s="599">
        <v>14733.07</v>
      </c>
      <c r="W382" s="563">
        <v>2861</v>
      </c>
      <c r="X382" s="564">
        <v>22.47</v>
      </c>
      <c r="Y382" s="565">
        <v>14710.6</v>
      </c>
      <c r="Z382" s="564">
        <v>0</v>
      </c>
      <c r="AA382" s="566">
        <v>0</v>
      </c>
      <c r="AB382" s="567">
        <v>1876256</v>
      </c>
      <c r="AC382" s="538">
        <v>14733.07</v>
      </c>
      <c r="AD382" s="600">
        <v>1.5575699999999999</v>
      </c>
      <c r="AE382" s="569">
        <v>0</v>
      </c>
      <c r="AF382" s="568">
        <v>1.5575699999999999</v>
      </c>
      <c r="AG382" s="570">
        <v>1.542</v>
      </c>
      <c r="AH382" s="571">
        <v>1.542</v>
      </c>
      <c r="AI382" s="572">
        <v>1</v>
      </c>
      <c r="AJ382" s="573">
        <v>1.542</v>
      </c>
      <c r="AK382" s="573">
        <v>1.542</v>
      </c>
      <c r="AL382" s="574">
        <v>1.04</v>
      </c>
      <c r="AM382" s="601">
        <v>1.4826999999999999</v>
      </c>
      <c r="AN382" s="602">
        <v>1.4826999999999999</v>
      </c>
      <c r="AO382" s="603">
        <v>1.476</v>
      </c>
      <c r="AP382" s="578">
        <v>0</v>
      </c>
      <c r="AQ382" s="578">
        <v>0</v>
      </c>
      <c r="AR382" s="579">
        <v>0</v>
      </c>
      <c r="AS382" s="305">
        <v>0</v>
      </c>
      <c r="AT382" s="557">
        <v>1</v>
      </c>
      <c r="AU382" s="557">
        <v>1</v>
      </c>
      <c r="AV382" s="580">
        <v>1876256</v>
      </c>
      <c r="AW382" s="581">
        <v>1.28</v>
      </c>
      <c r="AX382" s="580">
        <v>10533</v>
      </c>
      <c r="AY382" s="580">
        <v>1865723</v>
      </c>
      <c r="AZ382" s="229" t="s">
        <v>1231</v>
      </c>
      <c r="BA382" s="573">
        <v>1.542</v>
      </c>
      <c r="BB382" s="305">
        <v>0</v>
      </c>
      <c r="BC382" s="582">
        <v>0</v>
      </c>
      <c r="BD382" s="583">
        <v>1.5575699999999999</v>
      </c>
      <c r="BE382" s="584">
        <v>3.1199999999999999E-2</v>
      </c>
      <c r="BF382" s="585">
        <v>3.1199999999999999E-2</v>
      </c>
      <c r="BG382" s="584">
        <v>3.1199999999999999E-2</v>
      </c>
      <c r="BH382" s="604">
        <v>0</v>
      </c>
      <c r="BI382" s="605"/>
      <c r="BK382" s="547"/>
    </row>
    <row r="383" spans="1:63" x14ac:dyDescent="0.2">
      <c r="A383" s="22" t="s">
        <v>738</v>
      </c>
      <c r="B383" s="37" t="s">
        <v>131</v>
      </c>
      <c r="C383" s="38" t="s">
        <v>738</v>
      </c>
      <c r="D383" s="24" t="s">
        <v>131</v>
      </c>
      <c r="E383" s="39" t="s">
        <v>739</v>
      </c>
      <c r="F383" s="40" t="s">
        <v>131</v>
      </c>
      <c r="G383" s="41">
        <v>46</v>
      </c>
      <c r="H383" s="525"/>
      <c r="I383" s="555">
        <v>373332</v>
      </c>
      <c r="J383" s="555">
        <v>74404</v>
      </c>
      <c r="K383" s="555">
        <v>0</v>
      </c>
      <c r="L383" s="555">
        <v>0</v>
      </c>
      <c r="M383" s="595">
        <v>0</v>
      </c>
      <c r="N383" s="181">
        <v>373332</v>
      </c>
      <c r="O383" s="556">
        <v>74404</v>
      </c>
      <c r="P383" s="556">
        <v>298928</v>
      </c>
      <c r="Q383" s="596">
        <v>19.690000000000001</v>
      </c>
      <c r="R383" s="597">
        <v>0</v>
      </c>
      <c r="S383" s="556">
        <v>0</v>
      </c>
      <c r="T383" s="181">
        <v>1644</v>
      </c>
      <c r="U383" s="598">
        <v>297284</v>
      </c>
      <c r="V383" s="599">
        <v>15098.22</v>
      </c>
      <c r="W383" s="563">
        <v>5456</v>
      </c>
      <c r="X383" s="564">
        <v>277.08999999999997</v>
      </c>
      <c r="Y383" s="565">
        <v>14821.13</v>
      </c>
      <c r="Z383" s="564">
        <v>0</v>
      </c>
      <c r="AA383" s="566">
        <v>0</v>
      </c>
      <c r="AB383" s="567">
        <v>297284</v>
      </c>
      <c r="AC383" s="538">
        <v>15098.22</v>
      </c>
      <c r="AD383" s="600">
        <v>1.5961799999999999</v>
      </c>
      <c r="AE383" s="569">
        <v>0</v>
      </c>
      <c r="AF383" s="568">
        <v>1.5961799999999999</v>
      </c>
      <c r="AG383" s="570">
        <v>1.5802</v>
      </c>
      <c r="AH383" s="571">
        <v>1.5802</v>
      </c>
      <c r="AI383" s="572">
        <v>0.50319999999999998</v>
      </c>
      <c r="AJ383" s="573">
        <v>0.79520000000000002</v>
      </c>
      <c r="AK383" s="573">
        <v>1.6488</v>
      </c>
      <c r="AL383" s="574">
        <v>1.0459000000000001</v>
      </c>
      <c r="AM383" s="601">
        <v>0.76029999999999998</v>
      </c>
      <c r="AN383" s="602">
        <v>1.5764</v>
      </c>
      <c r="AO383" s="603">
        <v>1.4676</v>
      </c>
      <c r="AP383" s="578">
        <v>0</v>
      </c>
      <c r="AQ383" s="578">
        <v>0</v>
      </c>
      <c r="AR383" s="579">
        <v>0</v>
      </c>
      <c r="AS383" s="305">
        <v>0</v>
      </c>
      <c r="AT383" s="557">
        <v>1</v>
      </c>
      <c r="AU383" s="557">
        <v>1</v>
      </c>
      <c r="AV383" s="580">
        <v>297284</v>
      </c>
      <c r="AW383" s="581">
        <v>0</v>
      </c>
      <c r="AX383" s="580">
        <v>0</v>
      </c>
      <c r="AY383" s="580">
        <v>297284</v>
      </c>
      <c r="AZ383" s="229" t="s">
        <v>1231</v>
      </c>
      <c r="BA383" s="573">
        <v>1.5802</v>
      </c>
      <c r="BB383" s="305">
        <v>0</v>
      </c>
      <c r="BC383" s="582">
        <v>0</v>
      </c>
      <c r="BD383" s="583">
        <v>1.5961799999999999</v>
      </c>
      <c r="BE383" s="584">
        <v>3.1899999999999998E-2</v>
      </c>
      <c r="BF383" s="585">
        <v>1.61E-2</v>
      </c>
      <c r="BG383" s="584">
        <v>3.3299999999999996E-2</v>
      </c>
      <c r="BH383" s="604">
        <v>0</v>
      </c>
      <c r="BI383" s="605"/>
      <c r="BK383" s="547"/>
    </row>
    <row r="384" spans="1:63" x14ac:dyDescent="0.2">
      <c r="A384" s="311" t="s">
        <v>714</v>
      </c>
      <c r="B384" s="606" t="s">
        <v>715</v>
      </c>
      <c r="C384" s="607" t="s">
        <v>740</v>
      </c>
      <c r="D384" s="608" t="s">
        <v>1158</v>
      </c>
      <c r="E384" s="185" t="s">
        <v>1159</v>
      </c>
      <c r="F384" s="609" t="s">
        <v>131</v>
      </c>
      <c r="G384" s="187">
        <v>46</v>
      </c>
      <c r="H384" s="610"/>
      <c r="I384" s="611">
        <v>0</v>
      </c>
      <c r="J384" s="611">
        <v>0</v>
      </c>
      <c r="K384" s="611">
        <v>0</v>
      </c>
      <c r="L384" s="611">
        <v>0</v>
      </c>
      <c r="M384" s="612">
        <v>0</v>
      </c>
      <c r="N384" s="186">
        <v>0</v>
      </c>
      <c r="O384" s="613">
        <v>0</v>
      </c>
      <c r="P384" s="613">
        <v>0</v>
      </c>
      <c r="Q384" s="614">
        <v>0</v>
      </c>
      <c r="R384" s="615">
        <v>0</v>
      </c>
      <c r="S384" s="613">
        <v>0</v>
      </c>
      <c r="T384" s="186">
        <v>0</v>
      </c>
      <c r="U384" s="616">
        <v>0</v>
      </c>
      <c r="V384" s="617">
        <v>0</v>
      </c>
      <c r="W384" s="563">
        <v>0</v>
      </c>
      <c r="X384" s="564">
        <v>0</v>
      </c>
      <c r="Y384" s="565">
        <v>0</v>
      </c>
      <c r="Z384" s="564">
        <v>0</v>
      </c>
      <c r="AA384" s="566">
        <v>0</v>
      </c>
      <c r="AB384" s="567">
        <v>0</v>
      </c>
      <c r="AC384" s="618">
        <v>0</v>
      </c>
      <c r="AD384" s="619">
        <v>0</v>
      </c>
      <c r="AE384" s="569">
        <v>0</v>
      </c>
      <c r="AF384" s="568">
        <v>0</v>
      </c>
      <c r="AG384" s="570">
        <v>0</v>
      </c>
      <c r="AH384" s="571">
        <v>0</v>
      </c>
      <c r="AI384" s="620">
        <v>0.3992</v>
      </c>
      <c r="AJ384" s="621">
        <v>0.68589999999999995</v>
      </c>
      <c r="AK384" s="621">
        <v>0</v>
      </c>
      <c r="AL384" s="574">
        <v>0</v>
      </c>
      <c r="AM384" s="601">
        <v>0.6583</v>
      </c>
      <c r="AN384" s="602">
        <v>0</v>
      </c>
      <c r="AO384" s="603">
        <v>0</v>
      </c>
      <c r="AP384" s="578">
        <v>0</v>
      </c>
      <c r="AQ384" s="578" t="s">
        <v>1377</v>
      </c>
      <c r="AR384" s="579">
        <v>0</v>
      </c>
      <c r="AS384" s="305">
        <v>0</v>
      </c>
      <c r="AT384" s="557">
        <v>0</v>
      </c>
      <c r="AU384" s="557">
        <v>0</v>
      </c>
      <c r="AV384" s="580">
        <v>0</v>
      </c>
      <c r="AW384" s="581">
        <v>0</v>
      </c>
      <c r="AX384" s="580">
        <v>0</v>
      </c>
      <c r="AY384" s="580">
        <v>0</v>
      </c>
      <c r="AZ384" s="229" t="s">
        <v>1231</v>
      </c>
      <c r="BA384" s="573">
        <v>0</v>
      </c>
      <c r="BB384" s="305">
        <v>0</v>
      </c>
      <c r="BC384" s="582">
        <v>0</v>
      </c>
      <c r="BD384" s="583">
        <v>0</v>
      </c>
      <c r="BE384" s="584">
        <v>0</v>
      </c>
      <c r="BF384" s="585">
        <v>1.3899999999999999E-2</v>
      </c>
      <c r="BG384" s="584">
        <v>0</v>
      </c>
      <c r="BH384" s="604">
        <v>0</v>
      </c>
      <c r="BI384" s="605"/>
      <c r="BK384" s="547"/>
    </row>
    <row r="385" spans="1:63" x14ac:dyDescent="0.2">
      <c r="A385" s="311" t="s">
        <v>720</v>
      </c>
      <c r="B385" s="606" t="s">
        <v>721</v>
      </c>
      <c r="C385" s="607" t="s">
        <v>740</v>
      </c>
      <c r="D385" s="608" t="s">
        <v>1158</v>
      </c>
      <c r="E385" s="185" t="s">
        <v>1160</v>
      </c>
      <c r="F385" s="609" t="s">
        <v>131</v>
      </c>
      <c r="G385" s="187">
        <v>46</v>
      </c>
      <c r="H385" s="610"/>
      <c r="I385" s="611">
        <v>0</v>
      </c>
      <c r="J385" s="611">
        <v>0</v>
      </c>
      <c r="K385" s="611">
        <v>0</v>
      </c>
      <c r="L385" s="611">
        <v>0</v>
      </c>
      <c r="M385" s="612">
        <v>0</v>
      </c>
      <c r="N385" s="186">
        <v>0</v>
      </c>
      <c r="O385" s="613">
        <v>0</v>
      </c>
      <c r="P385" s="613">
        <v>0</v>
      </c>
      <c r="Q385" s="614">
        <v>0</v>
      </c>
      <c r="R385" s="615">
        <v>0</v>
      </c>
      <c r="S385" s="613">
        <v>0</v>
      </c>
      <c r="T385" s="186">
        <v>0</v>
      </c>
      <c r="U385" s="616">
        <v>0</v>
      </c>
      <c r="V385" s="617">
        <v>0</v>
      </c>
      <c r="W385" s="563">
        <v>0</v>
      </c>
      <c r="X385" s="564">
        <v>0</v>
      </c>
      <c r="Y385" s="565">
        <v>0</v>
      </c>
      <c r="Z385" s="564">
        <v>0</v>
      </c>
      <c r="AA385" s="566">
        <v>0</v>
      </c>
      <c r="AB385" s="567">
        <v>0</v>
      </c>
      <c r="AC385" s="618">
        <v>0</v>
      </c>
      <c r="AD385" s="619">
        <v>0</v>
      </c>
      <c r="AE385" s="569">
        <v>0</v>
      </c>
      <c r="AF385" s="568">
        <v>0</v>
      </c>
      <c r="AG385" s="570">
        <v>0</v>
      </c>
      <c r="AH385" s="571">
        <v>0</v>
      </c>
      <c r="AI385" s="620">
        <v>0.4924</v>
      </c>
      <c r="AJ385" s="621">
        <v>0.84599999999999997</v>
      </c>
      <c r="AK385" s="621">
        <v>0</v>
      </c>
      <c r="AL385" s="574">
        <v>0</v>
      </c>
      <c r="AM385" s="601">
        <v>0.75209999999999999</v>
      </c>
      <c r="AN385" s="602">
        <v>0</v>
      </c>
      <c r="AO385" s="603">
        <v>0</v>
      </c>
      <c r="AP385" s="578">
        <v>0</v>
      </c>
      <c r="AQ385" s="578" t="s">
        <v>1377</v>
      </c>
      <c r="AR385" s="579">
        <v>0</v>
      </c>
      <c r="AS385" s="305">
        <v>0</v>
      </c>
      <c r="AT385" s="557">
        <v>0</v>
      </c>
      <c r="AU385" s="557">
        <v>0</v>
      </c>
      <c r="AV385" s="580">
        <v>0</v>
      </c>
      <c r="AW385" s="581">
        <v>0</v>
      </c>
      <c r="AX385" s="580">
        <v>0</v>
      </c>
      <c r="AY385" s="580">
        <v>0</v>
      </c>
      <c r="AZ385" s="229" t="s">
        <v>1231</v>
      </c>
      <c r="BA385" s="573">
        <v>0</v>
      </c>
      <c r="BB385" s="305">
        <v>0</v>
      </c>
      <c r="BC385" s="582">
        <v>0</v>
      </c>
      <c r="BD385" s="583">
        <v>0</v>
      </c>
      <c r="BE385" s="584">
        <v>0</v>
      </c>
      <c r="BF385" s="585">
        <v>1.7100000000000001E-2</v>
      </c>
      <c r="BG385" s="584">
        <v>0</v>
      </c>
      <c r="BH385" s="604">
        <v>0</v>
      </c>
      <c r="BI385" s="605"/>
      <c r="BK385" s="547"/>
    </row>
    <row r="386" spans="1:63" x14ac:dyDescent="0.2">
      <c r="A386" s="311" t="s">
        <v>726</v>
      </c>
      <c r="B386" s="606" t="s">
        <v>727</v>
      </c>
      <c r="C386" s="607" t="s">
        <v>740</v>
      </c>
      <c r="D386" s="608" t="s">
        <v>1158</v>
      </c>
      <c r="E386" s="185" t="s">
        <v>1161</v>
      </c>
      <c r="F386" s="609" t="s">
        <v>131</v>
      </c>
      <c r="G386" s="187">
        <v>46</v>
      </c>
      <c r="H386" s="610"/>
      <c r="I386" s="611">
        <v>0</v>
      </c>
      <c r="J386" s="611">
        <v>0</v>
      </c>
      <c r="K386" s="611">
        <v>0</v>
      </c>
      <c r="L386" s="611">
        <v>0</v>
      </c>
      <c r="M386" s="612">
        <v>0</v>
      </c>
      <c r="N386" s="186">
        <v>0</v>
      </c>
      <c r="O386" s="613">
        <v>0</v>
      </c>
      <c r="P386" s="613">
        <v>0</v>
      </c>
      <c r="Q386" s="614">
        <v>0</v>
      </c>
      <c r="R386" s="615">
        <v>0</v>
      </c>
      <c r="S386" s="613">
        <v>0</v>
      </c>
      <c r="T386" s="186">
        <v>0</v>
      </c>
      <c r="U386" s="616">
        <v>0</v>
      </c>
      <c r="V386" s="617">
        <v>0</v>
      </c>
      <c r="W386" s="563">
        <v>0</v>
      </c>
      <c r="X386" s="564">
        <v>0</v>
      </c>
      <c r="Y386" s="565">
        <v>0</v>
      </c>
      <c r="Z386" s="564">
        <v>0</v>
      </c>
      <c r="AA386" s="566">
        <v>0</v>
      </c>
      <c r="AB386" s="567">
        <v>0</v>
      </c>
      <c r="AC386" s="618">
        <v>0</v>
      </c>
      <c r="AD386" s="619">
        <v>0</v>
      </c>
      <c r="AE386" s="569">
        <v>0</v>
      </c>
      <c r="AF386" s="568">
        <v>0</v>
      </c>
      <c r="AG386" s="570">
        <v>0</v>
      </c>
      <c r="AH386" s="571">
        <v>0</v>
      </c>
      <c r="AI386" s="620">
        <v>0.55979999999999996</v>
      </c>
      <c r="AJ386" s="621">
        <v>0.96179999999999999</v>
      </c>
      <c r="AK386" s="621">
        <v>0</v>
      </c>
      <c r="AL386" s="574">
        <v>0</v>
      </c>
      <c r="AM386" s="601">
        <v>0.93879999999999997</v>
      </c>
      <c r="AN386" s="602">
        <v>0</v>
      </c>
      <c r="AO386" s="603">
        <v>0</v>
      </c>
      <c r="AP386" s="578">
        <v>0</v>
      </c>
      <c r="AQ386" s="578" t="s">
        <v>1377</v>
      </c>
      <c r="AR386" s="579">
        <v>0</v>
      </c>
      <c r="AS386" s="305">
        <v>0</v>
      </c>
      <c r="AT386" s="557">
        <v>0</v>
      </c>
      <c r="AU386" s="557">
        <v>0</v>
      </c>
      <c r="AV386" s="580">
        <v>0</v>
      </c>
      <c r="AW386" s="581">
        <v>0</v>
      </c>
      <c r="AX386" s="580">
        <v>0</v>
      </c>
      <c r="AY386" s="580">
        <v>0</v>
      </c>
      <c r="AZ386" s="229" t="s">
        <v>1231</v>
      </c>
      <c r="BA386" s="573">
        <v>0</v>
      </c>
      <c r="BB386" s="305">
        <v>0</v>
      </c>
      <c r="BC386" s="582">
        <v>0</v>
      </c>
      <c r="BD386" s="583">
        <v>0</v>
      </c>
      <c r="BE386" s="584">
        <v>0</v>
      </c>
      <c r="BF386" s="585">
        <v>1.9400000000000001E-2</v>
      </c>
      <c r="BG386" s="584">
        <v>0</v>
      </c>
      <c r="BH386" s="604">
        <v>0</v>
      </c>
      <c r="BI386" s="605"/>
      <c r="BK386" s="547"/>
    </row>
    <row r="387" spans="1:63" x14ac:dyDescent="0.2">
      <c r="A387" s="311" t="s">
        <v>732</v>
      </c>
      <c r="B387" s="606" t="s">
        <v>733</v>
      </c>
      <c r="C387" s="607" t="s">
        <v>740</v>
      </c>
      <c r="D387" s="608" t="s">
        <v>1158</v>
      </c>
      <c r="E387" s="185" t="s">
        <v>1162</v>
      </c>
      <c r="F387" s="609" t="s">
        <v>131</v>
      </c>
      <c r="G387" s="187">
        <v>46</v>
      </c>
      <c r="H387" s="610"/>
      <c r="I387" s="611">
        <v>0</v>
      </c>
      <c r="J387" s="611">
        <v>0</v>
      </c>
      <c r="K387" s="611">
        <v>0</v>
      </c>
      <c r="L387" s="611">
        <v>0</v>
      </c>
      <c r="M387" s="612">
        <v>0</v>
      </c>
      <c r="N387" s="186">
        <v>0</v>
      </c>
      <c r="O387" s="613">
        <v>0</v>
      </c>
      <c r="P387" s="613">
        <v>0</v>
      </c>
      <c r="Q387" s="614">
        <v>0</v>
      </c>
      <c r="R387" s="615">
        <v>0</v>
      </c>
      <c r="S387" s="613">
        <v>0</v>
      </c>
      <c r="T387" s="186">
        <v>0</v>
      </c>
      <c r="U387" s="616">
        <v>0</v>
      </c>
      <c r="V387" s="617">
        <v>0</v>
      </c>
      <c r="W387" s="563">
        <v>0</v>
      </c>
      <c r="X387" s="564">
        <v>0</v>
      </c>
      <c r="Y387" s="565">
        <v>0</v>
      </c>
      <c r="Z387" s="564">
        <v>0</v>
      </c>
      <c r="AA387" s="566">
        <v>0</v>
      </c>
      <c r="AB387" s="567">
        <v>0</v>
      </c>
      <c r="AC387" s="618">
        <v>0</v>
      </c>
      <c r="AD387" s="619">
        <v>0</v>
      </c>
      <c r="AE387" s="569">
        <v>0</v>
      </c>
      <c r="AF387" s="568">
        <v>0</v>
      </c>
      <c r="AG387" s="570">
        <v>0</v>
      </c>
      <c r="AH387" s="571">
        <v>0</v>
      </c>
      <c r="AI387" s="620">
        <v>0.53649999999999998</v>
      </c>
      <c r="AJ387" s="621">
        <v>0.92179999999999995</v>
      </c>
      <c r="AK387" s="621">
        <v>0</v>
      </c>
      <c r="AL387" s="574">
        <v>0</v>
      </c>
      <c r="AM387" s="601">
        <v>0.87770000000000004</v>
      </c>
      <c r="AN387" s="602">
        <v>0</v>
      </c>
      <c r="AO387" s="603">
        <v>0</v>
      </c>
      <c r="AP387" s="578">
        <v>0</v>
      </c>
      <c r="AQ387" s="578" t="s">
        <v>1377</v>
      </c>
      <c r="AR387" s="579">
        <v>0</v>
      </c>
      <c r="AS387" s="305">
        <v>0</v>
      </c>
      <c r="AT387" s="557">
        <v>0</v>
      </c>
      <c r="AU387" s="557">
        <v>0</v>
      </c>
      <c r="AV387" s="580">
        <v>0</v>
      </c>
      <c r="AW387" s="581">
        <v>0</v>
      </c>
      <c r="AX387" s="580">
        <v>0</v>
      </c>
      <c r="AY387" s="580">
        <v>0</v>
      </c>
      <c r="AZ387" s="229" t="s">
        <v>1231</v>
      </c>
      <c r="BA387" s="573">
        <v>0</v>
      </c>
      <c r="BB387" s="305">
        <v>0</v>
      </c>
      <c r="BC387" s="582">
        <v>0</v>
      </c>
      <c r="BD387" s="583">
        <v>0</v>
      </c>
      <c r="BE387" s="584">
        <v>0</v>
      </c>
      <c r="BF387" s="585">
        <v>1.8599999999999998E-2</v>
      </c>
      <c r="BG387" s="584">
        <v>0</v>
      </c>
      <c r="BH387" s="604">
        <v>0</v>
      </c>
      <c r="BI387" s="605"/>
      <c r="BK387" s="547"/>
    </row>
    <row r="388" spans="1:63" x14ac:dyDescent="0.2">
      <c r="A388" s="311" t="s">
        <v>738</v>
      </c>
      <c r="B388" s="606" t="s">
        <v>131</v>
      </c>
      <c r="C388" s="607" t="s">
        <v>740</v>
      </c>
      <c r="D388" s="608" t="s">
        <v>1158</v>
      </c>
      <c r="E388" s="185" t="s">
        <v>1163</v>
      </c>
      <c r="F388" s="609" t="s">
        <v>131</v>
      </c>
      <c r="G388" s="187">
        <v>46</v>
      </c>
      <c r="H388" s="610"/>
      <c r="I388" s="611">
        <v>0</v>
      </c>
      <c r="J388" s="611">
        <v>0</v>
      </c>
      <c r="K388" s="611">
        <v>0</v>
      </c>
      <c r="L388" s="611">
        <v>0</v>
      </c>
      <c r="M388" s="612">
        <v>0</v>
      </c>
      <c r="N388" s="186">
        <v>0</v>
      </c>
      <c r="O388" s="613">
        <v>0</v>
      </c>
      <c r="P388" s="613">
        <v>0</v>
      </c>
      <c r="Q388" s="614">
        <v>0</v>
      </c>
      <c r="R388" s="615">
        <v>0</v>
      </c>
      <c r="S388" s="613">
        <v>0</v>
      </c>
      <c r="T388" s="186">
        <v>0</v>
      </c>
      <c r="U388" s="616">
        <v>0</v>
      </c>
      <c r="V388" s="617">
        <v>0</v>
      </c>
      <c r="W388" s="563">
        <v>0</v>
      </c>
      <c r="X388" s="564">
        <v>0</v>
      </c>
      <c r="Y388" s="565">
        <v>0</v>
      </c>
      <c r="Z388" s="564">
        <v>0</v>
      </c>
      <c r="AA388" s="566">
        <v>0</v>
      </c>
      <c r="AB388" s="567">
        <v>0</v>
      </c>
      <c r="AC388" s="618">
        <v>0</v>
      </c>
      <c r="AD388" s="619">
        <v>0</v>
      </c>
      <c r="AE388" s="569">
        <v>0</v>
      </c>
      <c r="AF388" s="568">
        <v>0</v>
      </c>
      <c r="AG388" s="570">
        <v>0</v>
      </c>
      <c r="AH388" s="571">
        <v>0</v>
      </c>
      <c r="AI388" s="620">
        <v>0.49680000000000002</v>
      </c>
      <c r="AJ388" s="621">
        <v>0.85360000000000003</v>
      </c>
      <c r="AK388" s="621">
        <v>0</v>
      </c>
      <c r="AL388" s="574">
        <v>0</v>
      </c>
      <c r="AM388" s="601">
        <v>0.81610000000000005</v>
      </c>
      <c r="AN388" s="602">
        <v>0</v>
      </c>
      <c r="AO388" s="603">
        <v>0</v>
      </c>
      <c r="AP388" s="578">
        <v>0</v>
      </c>
      <c r="AQ388" s="578" t="s">
        <v>1377</v>
      </c>
      <c r="AR388" s="579">
        <v>0</v>
      </c>
      <c r="AS388" s="305">
        <v>0</v>
      </c>
      <c r="AT388" s="557">
        <v>0</v>
      </c>
      <c r="AU388" s="557">
        <v>0</v>
      </c>
      <c r="AV388" s="580">
        <v>0</v>
      </c>
      <c r="AW388" s="581">
        <v>0</v>
      </c>
      <c r="AX388" s="580">
        <v>0</v>
      </c>
      <c r="AY388" s="580">
        <v>0</v>
      </c>
      <c r="AZ388" s="229" t="s">
        <v>1231</v>
      </c>
      <c r="BA388" s="573">
        <v>0</v>
      </c>
      <c r="BB388" s="305">
        <v>0</v>
      </c>
      <c r="BC388" s="582">
        <v>0</v>
      </c>
      <c r="BD388" s="583">
        <v>0</v>
      </c>
      <c r="BE388" s="584">
        <v>0</v>
      </c>
      <c r="BF388" s="585">
        <v>1.72E-2</v>
      </c>
      <c r="BG388" s="584">
        <v>0</v>
      </c>
      <c r="BH388" s="604">
        <v>0</v>
      </c>
      <c r="BI388" s="605"/>
      <c r="BK388" s="547"/>
    </row>
    <row r="389" spans="1:63" x14ac:dyDescent="0.2">
      <c r="A389" s="42" t="s">
        <v>740</v>
      </c>
      <c r="B389" s="43" t="s">
        <v>741</v>
      </c>
      <c r="C389" s="44" t="s">
        <v>740</v>
      </c>
      <c r="D389" s="45" t="s">
        <v>741</v>
      </c>
      <c r="E389" s="46" t="s">
        <v>742</v>
      </c>
      <c r="F389" s="47" t="s">
        <v>131</v>
      </c>
      <c r="G389" s="48">
        <v>46</v>
      </c>
      <c r="H389" s="610"/>
      <c r="I389" s="622">
        <v>7037337</v>
      </c>
      <c r="J389" s="622">
        <v>1958419</v>
      </c>
      <c r="K389" s="622">
        <v>0</v>
      </c>
      <c r="L389" s="622">
        <v>0</v>
      </c>
      <c r="M389" s="190">
        <v>0</v>
      </c>
      <c r="N389" s="623">
        <v>7037337</v>
      </c>
      <c r="O389" s="624">
        <v>1958419</v>
      </c>
      <c r="P389" s="624">
        <v>5078918</v>
      </c>
      <c r="Q389" s="625">
        <v>309.36999999999995</v>
      </c>
      <c r="R389" s="626">
        <v>7.38</v>
      </c>
      <c r="S389" s="624">
        <v>60730</v>
      </c>
      <c r="T389" s="623">
        <v>0</v>
      </c>
      <c r="U389" s="627">
        <v>5078918</v>
      </c>
      <c r="V389" s="628">
        <v>16416.97</v>
      </c>
      <c r="W389" s="563">
        <v>237510</v>
      </c>
      <c r="X389" s="564">
        <v>767.72</v>
      </c>
      <c r="Y389" s="565">
        <v>15649.250000000002</v>
      </c>
      <c r="Z389" s="564">
        <v>0</v>
      </c>
      <c r="AA389" s="566">
        <v>0</v>
      </c>
      <c r="AB389" s="567">
        <v>5078918</v>
      </c>
      <c r="AC389" s="674">
        <v>16416.97</v>
      </c>
      <c r="AD389" s="629">
        <v>1.73559</v>
      </c>
      <c r="AE389" s="569">
        <v>0</v>
      </c>
      <c r="AF389" s="675">
        <v>1.73559</v>
      </c>
      <c r="AG389" s="676">
        <v>1.7181999999999999</v>
      </c>
      <c r="AH389" s="676">
        <v>1.7181999999999999</v>
      </c>
      <c r="AI389" s="630">
        <v>0</v>
      </c>
      <c r="AJ389" s="631">
        <v>0</v>
      </c>
      <c r="AK389" s="631">
        <v>0</v>
      </c>
      <c r="AL389" s="574">
        <v>0</v>
      </c>
      <c r="AM389" s="601">
        <v>0</v>
      </c>
      <c r="AN389" s="602">
        <v>0</v>
      </c>
      <c r="AO389" s="603">
        <v>0</v>
      </c>
      <c r="AP389" s="578">
        <v>0</v>
      </c>
      <c r="AQ389" s="578" t="s">
        <v>1377</v>
      </c>
      <c r="AR389" s="579">
        <v>0</v>
      </c>
      <c r="AS389" s="305">
        <v>0</v>
      </c>
      <c r="AT389" s="557">
        <v>0</v>
      </c>
      <c r="AU389" s="557">
        <v>0</v>
      </c>
      <c r="AV389" s="580">
        <v>5078918</v>
      </c>
      <c r="AW389" s="581">
        <v>7.38</v>
      </c>
      <c r="AX389" s="580">
        <v>60730</v>
      </c>
      <c r="AY389" s="580">
        <v>5018188</v>
      </c>
      <c r="AZ389" s="229" t="s">
        <v>1231</v>
      </c>
      <c r="BA389" s="573">
        <v>1.7181999999999999</v>
      </c>
      <c r="BB389" s="305">
        <v>0</v>
      </c>
      <c r="BC389" s="582">
        <v>0</v>
      </c>
      <c r="BD389" s="583">
        <v>1.73559</v>
      </c>
      <c r="BE389" s="584">
        <v>3.4700000000000002E-2</v>
      </c>
      <c r="BF389" s="585">
        <v>0</v>
      </c>
      <c r="BG389" s="584">
        <v>0</v>
      </c>
      <c r="BH389" s="604">
        <v>0</v>
      </c>
      <c r="BI389" s="605"/>
      <c r="BK389" s="547"/>
    </row>
    <row r="390" spans="1:63" x14ac:dyDescent="0.2">
      <c r="A390" s="22" t="s">
        <v>743</v>
      </c>
      <c r="B390" s="37" t="s">
        <v>744</v>
      </c>
      <c r="C390" s="38" t="s">
        <v>743</v>
      </c>
      <c r="D390" s="24" t="s">
        <v>744</v>
      </c>
      <c r="E390" s="39" t="s">
        <v>745</v>
      </c>
      <c r="F390" s="40" t="s">
        <v>131</v>
      </c>
      <c r="G390" s="41">
        <v>47</v>
      </c>
      <c r="H390" s="525"/>
      <c r="I390" s="555">
        <v>889399</v>
      </c>
      <c r="J390" s="555">
        <v>141127</v>
      </c>
      <c r="K390" s="555">
        <v>0</v>
      </c>
      <c r="L390" s="555">
        <v>0</v>
      </c>
      <c r="M390" s="595">
        <v>0</v>
      </c>
      <c r="N390" s="181">
        <v>889399</v>
      </c>
      <c r="O390" s="556">
        <v>141127</v>
      </c>
      <c r="P390" s="556">
        <v>748272</v>
      </c>
      <c r="Q390" s="596">
        <v>50.86</v>
      </c>
      <c r="R390" s="597">
        <v>0</v>
      </c>
      <c r="S390" s="556">
        <v>0</v>
      </c>
      <c r="T390" s="181">
        <v>0</v>
      </c>
      <c r="U390" s="598">
        <v>748272</v>
      </c>
      <c r="V390" s="599">
        <v>14712.39</v>
      </c>
      <c r="W390" s="563">
        <v>0</v>
      </c>
      <c r="X390" s="564">
        <v>0</v>
      </c>
      <c r="Y390" s="565">
        <v>14712.39</v>
      </c>
      <c r="Z390" s="564">
        <v>0</v>
      </c>
      <c r="AA390" s="566">
        <v>0</v>
      </c>
      <c r="AB390" s="567">
        <v>748272</v>
      </c>
      <c r="AC390" s="538">
        <v>14712.39</v>
      </c>
      <c r="AD390" s="600">
        <v>1.5553900000000001</v>
      </c>
      <c r="AE390" s="569">
        <v>0</v>
      </c>
      <c r="AF390" s="568">
        <v>1.5553900000000001</v>
      </c>
      <c r="AG390" s="570">
        <v>1.5398000000000001</v>
      </c>
      <c r="AH390" s="571">
        <v>1.5398000000000001</v>
      </c>
      <c r="AI390" s="572">
        <v>0.69689999999999996</v>
      </c>
      <c r="AJ390" s="573">
        <v>1.0730999999999999</v>
      </c>
      <c r="AK390" s="573">
        <v>1.5529999999999999</v>
      </c>
      <c r="AL390" s="574">
        <v>1.1124000000000001</v>
      </c>
      <c r="AM390" s="601">
        <v>0.9647</v>
      </c>
      <c r="AN390" s="602">
        <v>1.3961000000000001</v>
      </c>
      <c r="AO390" s="603">
        <v>1.3798999999999999</v>
      </c>
      <c r="AP390" s="578">
        <v>0</v>
      </c>
      <c r="AQ390" s="578">
        <v>0</v>
      </c>
      <c r="AR390" s="579">
        <v>0</v>
      </c>
      <c r="AS390" s="305">
        <v>0</v>
      </c>
      <c r="AT390" s="557">
        <v>1</v>
      </c>
      <c r="AU390" s="557">
        <v>1</v>
      </c>
      <c r="AV390" s="580">
        <v>748272</v>
      </c>
      <c r="AW390" s="581">
        <v>0</v>
      </c>
      <c r="AX390" s="580">
        <v>0</v>
      </c>
      <c r="AY390" s="580">
        <v>748272</v>
      </c>
      <c r="AZ390" s="229" t="s">
        <v>1231</v>
      </c>
      <c r="BA390" s="573">
        <v>1.5398000000000001</v>
      </c>
      <c r="BB390" s="305">
        <v>0</v>
      </c>
      <c r="BC390" s="582">
        <v>0</v>
      </c>
      <c r="BD390" s="583">
        <v>1.5553900000000001</v>
      </c>
      <c r="BE390" s="584">
        <v>3.1099999999999999E-2</v>
      </c>
      <c r="BF390" s="585">
        <v>2.1700000000000001E-2</v>
      </c>
      <c r="BG390" s="584">
        <v>3.1399999999999997E-2</v>
      </c>
      <c r="BH390" s="604">
        <v>0</v>
      </c>
      <c r="BI390" s="605"/>
      <c r="BK390" s="547"/>
    </row>
    <row r="391" spans="1:63" x14ac:dyDescent="0.2">
      <c r="A391" s="22" t="s">
        <v>746</v>
      </c>
      <c r="B391" s="37" t="s">
        <v>747</v>
      </c>
      <c r="C391" s="38" t="s">
        <v>746</v>
      </c>
      <c r="D391" s="24" t="s">
        <v>747</v>
      </c>
      <c r="E391" s="39" t="s">
        <v>748</v>
      </c>
      <c r="F391" s="40" t="s">
        <v>131</v>
      </c>
      <c r="G391" s="41">
        <v>47</v>
      </c>
      <c r="H391" s="525"/>
      <c r="I391" s="555">
        <v>989409</v>
      </c>
      <c r="J391" s="555">
        <v>199933</v>
      </c>
      <c r="K391" s="555">
        <v>0</v>
      </c>
      <c r="L391" s="555">
        <v>0</v>
      </c>
      <c r="M391" s="595">
        <v>0</v>
      </c>
      <c r="N391" s="181">
        <v>989409</v>
      </c>
      <c r="O391" s="556">
        <v>199933</v>
      </c>
      <c r="P391" s="556">
        <v>789476</v>
      </c>
      <c r="Q391" s="596">
        <v>58.76</v>
      </c>
      <c r="R391" s="597">
        <v>0</v>
      </c>
      <c r="S391" s="556">
        <v>0</v>
      </c>
      <c r="T391" s="181">
        <v>0</v>
      </c>
      <c r="U391" s="598">
        <v>789476</v>
      </c>
      <c r="V391" s="599">
        <v>13435.6</v>
      </c>
      <c r="W391" s="563">
        <v>0</v>
      </c>
      <c r="X391" s="564">
        <v>0</v>
      </c>
      <c r="Y391" s="565">
        <v>13435.6</v>
      </c>
      <c r="Z391" s="564">
        <v>0</v>
      </c>
      <c r="AA391" s="566">
        <v>0</v>
      </c>
      <c r="AB391" s="567">
        <v>789476</v>
      </c>
      <c r="AC391" s="538">
        <v>13435.6</v>
      </c>
      <c r="AD391" s="600">
        <v>1.4204000000000001</v>
      </c>
      <c r="AE391" s="569">
        <v>0</v>
      </c>
      <c r="AF391" s="568">
        <v>1.4204000000000001</v>
      </c>
      <c r="AG391" s="570">
        <v>1.4061999999999999</v>
      </c>
      <c r="AH391" s="571">
        <v>1.4061999999999999</v>
      </c>
      <c r="AI391" s="572">
        <v>0.6613</v>
      </c>
      <c r="AJ391" s="573">
        <v>0.92989999999999995</v>
      </c>
      <c r="AK391" s="573">
        <v>1.4661</v>
      </c>
      <c r="AL391" s="574">
        <v>1.0991</v>
      </c>
      <c r="AM391" s="601">
        <v>0.84609999999999996</v>
      </c>
      <c r="AN391" s="602">
        <v>1.3340000000000001</v>
      </c>
      <c r="AO391" s="603">
        <v>1.3966000000000001</v>
      </c>
      <c r="AP391" s="578">
        <v>0</v>
      </c>
      <c r="AQ391" s="578">
        <v>0</v>
      </c>
      <c r="AR391" s="579">
        <v>0</v>
      </c>
      <c r="AS391" s="305">
        <v>0</v>
      </c>
      <c r="AT391" s="557">
        <v>1</v>
      </c>
      <c r="AU391" s="557">
        <v>1</v>
      </c>
      <c r="AV391" s="580">
        <v>789476</v>
      </c>
      <c r="AW391" s="581">
        <v>0</v>
      </c>
      <c r="AX391" s="580">
        <v>0</v>
      </c>
      <c r="AY391" s="580">
        <v>789476</v>
      </c>
      <c r="AZ391" s="229" t="s">
        <v>1231</v>
      </c>
      <c r="BA391" s="573">
        <v>1.4061999999999999</v>
      </c>
      <c r="BB391" s="305">
        <v>0</v>
      </c>
      <c r="BC391" s="582">
        <v>0</v>
      </c>
      <c r="BD391" s="583">
        <v>1.4204000000000001</v>
      </c>
      <c r="BE391" s="584">
        <v>2.8400000000000002E-2</v>
      </c>
      <c r="BF391" s="585">
        <v>1.8800000000000001E-2</v>
      </c>
      <c r="BG391" s="584">
        <v>2.9600000000000001E-2</v>
      </c>
      <c r="BH391" s="604">
        <v>0</v>
      </c>
      <c r="BI391" s="605"/>
      <c r="BK391" s="547"/>
    </row>
    <row r="392" spans="1:63" x14ac:dyDescent="0.2">
      <c r="A392" s="22" t="s">
        <v>749</v>
      </c>
      <c r="B392" s="37" t="s">
        <v>750</v>
      </c>
      <c r="C392" s="38" t="s">
        <v>749</v>
      </c>
      <c r="D392" s="24" t="s">
        <v>750</v>
      </c>
      <c r="E392" s="39" t="s">
        <v>751</v>
      </c>
      <c r="F392" s="40" t="s">
        <v>131</v>
      </c>
      <c r="G392" s="41">
        <v>47</v>
      </c>
      <c r="H392" s="525"/>
      <c r="I392" s="555">
        <v>10884508</v>
      </c>
      <c r="J392" s="555">
        <v>1969318</v>
      </c>
      <c r="K392" s="555">
        <v>0</v>
      </c>
      <c r="L392" s="555">
        <v>0</v>
      </c>
      <c r="M392" s="595">
        <v>0</v>
      </c>
      <c r="N392" s="181">
        <v>10884508</v>
      </c>
      <c r="O392" s="556">
        <v>1969318</v>
      </c>
      <c r="P392" s="556">
        <v>8915190</v>
      </c>
      <c r="Q392" s="596">
        <v>547.76</v>
      </c>
      <c r="R392" s="597">
        <v>0</v>
      </c>
      <c r="S392" s="556">
        <v>0</v>
      </c>
      <c r="T392" s="181">
        <v>0</v>
      </c>
      <c r="U392" s="598">
        <v>8915190</v>
      </c>
      <c r="V392" s="599">
        <v>16275.72</v>
      </c>
      <c r="W392" s="563">
        <v>890701</v>
      </c>
      <c r="X392" s="564">
        <v>1626.08</v>
      </c>
      <c r="Y392" s="565">
        <v>14649.64</v>
      </c>
      <c r="Z392" s="564">
        <v>0</v>
      </c>
      <c r="AA392" s="566">
        <v>0</v>
      </c>
      <c r="AB392" s="567">
        <v>8915190</v>
      </c>
      <c r="AC392" s="538">
        <v>16275.72</v>
      </c>
      <c r="AD392" s="600">
        <v>1.7206600000000001</v>
      </c>
      <c r="AE392" s="569">
        <v>0</v>
      </c>
      <c r="AF392" s="568">
        <v>1.7206600000000001</v>
      </c>
      <c r="AG392" s="570">
        <v>1.7035</v>
      </c>
      <c r="AH392" s="571">
        <v>1.7035</v>
      </c>
      <c r="AI392" s="572">
        <v>0.67149999999999999</v>
      </c>
      <c r="AJ392" s="573">
        <v>1.1438999999999999</v>
      </c>
      <c r="AK392" s="573">
        <v>1.6639999999999999</v>
      </c>
      <c r="AL392" s="574">
        <v>1.052</v>
      </c>
      <c r="AM392" s="601">
        <v>1.0873999999999999</v>
      </c>
      <c r="AN392" s="602">
        <v>1.5817999999999999</v>
      </c>
      <c r="AO392" s="603">
        <v>1.4591000000000001</v>
      </c>
      <c r="AP392" s="578">
        <v>0</v>
      </c>
      <c r="AQ392" s="578">
        <v>0</v>
      </c>
      <c r="AR392" s="579">
        <v>0</v>
      </c>
      <c r="AS392" s="305">
        <v>0</v>
      </c>
      <c r="AT392" s="557">
        <v>1</v>
      </c>
      <c r="AU392" s="557">
        <v>1</v>
      </c>
      <c r="AV392" s="580">
        <v>8915190</v>
      </c>
      <c r="AW392" s="581">
        <v>0</v>
      </c>
      <c r="AX392" s="580">
        <v>0</v>
      </c>
      <c r="AY392" s="580">
        <v>8915190</v>
      </c>
      <c r="AZ392" s="229" t="s">
        <v>1231</v>
      </c>
      <c r="BA392" s="573">
        <v>1.7035</v>
      </c>
      <c r="BB392" s="305">
        <v>0</v>
      </c>
      <c r="BC392" s="582">
        <v>0</v>
      </c>
      <c r="BD392" s="583">
        <v>1.7206600000000001</v>
      </c>
      <c r="BE392" s="584">
        <v>3.44E-2</v>
      </c>
      <c r="BF392" s="585">
        <v>2.3099999999999999E-2</v>
      </c>
      <c r="BG392" s="584">
        <v>3.3599999999999998E-2</v>
      </c>
      <c r="BH392" s="604">
        <v>0</v>
      </c>
      <c r="BI392" s="605"/>
      <c r="BK392" s="547"/>
    </row>
    <row r="393" spans="1:63" x14ac:dyDescent="0.2">
      <c r="A393" s="22" t="s">
        <v>752</v>
      </c>
      <c r="B393" s="37" t="s">
        <v>753</v>
      </c>
      <c r="C393" s="38" t="s">
        <v>752</v>
      </c>
      <c r="D393" s="24" t="s">
        <v>753</v>
      </c>
      <c r="E393" s="39" t="s">
        <v>754</v>
      </c>
      <c r="F393" s="40" t="s">
        <v>131</v>
      </c>
      <c r="G393" s="41">
        <v>47</v>
      </c>
      <c r="H393" s="525"/>
      <c r="I393" s="555">
        <v>4937812</v>
      </c>
      <c r="J393" s="555">
        <v>894659</v>
      </c>
      <c r="K393" s="555">
        <v>0</v>
      </c>
      <c r="L393" s="555">
        <v>0</v>
      </c>
      <c r="M393" s="595">
        <v>0</v>
      </c>
      <c r="N393" s="181">
        <v>4937812</v>
      </c>
      <c r="O393" s="556">
        <v>894659</v>
      </c>
      <c r="P393" s="556">
        <v>4043153</v>
      </c>
      <c r="Q393" s="596">
        <v>254.47</v>
      </c>
      <c r="R393" s="597">
        <v>0</v>
      </c>
      <c r="S393" s="556">
        <v>0</v>
      </c>
      <c r="T393" s="181">
        <v>0</v>
      </c>
      <c r="U393" s="598">
        <v>4043153</v>
      </c>
      <c r="V393" s="599">
        <v>15888.53</v>
      </c>
      <c r="W393" s="563">
        <v>139638</v>
      </c>
      <c r="X393" s="564">
        <v>548.74</v>
      </c>
      <c r="Y393" s="565">
        <v>15339.79</v>
      </c>
      <c r="Z393" s="564">
        <v>0</v>
      </c>
      <c r="AA393" s="566">
        <v>0</v>
      </c>
      <c r="AB393" s="567">
        <v>4043153</v>
      </c>
      <c r="AC393" s="538">
        <v>15888.53</v>
      </c>
      <c r="AD393" s="600">
        <v>1.6797299999999999</v>
      </c>
      <c r="AE393" s="569">
        <v>0</v>
      </c>
      <c r="AF393" s="568">
        <v>1.6797299999999999</v>
      </c>
      <c r="AG393" s="570">
        <v>1.6629</v>
      </c>
      <c r="AH393" s="571">
        <v>1.6629</v>
      </c>
      <c r="AI393" s="572">
        <v>0.71970000000000001</v>
      </c>
      <c r="AJ393" s="573">
        <v>1.1968000000000001</v>
      </c>
      <c r="AK393" s="573">
        <v>1.6406000000000001</v>
      </c>
      <c r="AL393" s="574">
        <v>0.99120000000000008</v>
      </c>
      <c r="AM393" s="601">
        <v>1.2074</v>
      </c>
      <c r="AN393" s="602">
        <v>1.6551</v>
      </c>
      <c r="AO393" s="603">
        <v>1.5486</v>
      </c>
      <c r="AP393" s="578">
        <v>0</v>
      </c>
      <c r="AQ393" s="578">
        <v>0</v>
      </c>
      <c r="AR393" s="579">
        <v>0</v>
      </c>
      <c r="AS393" s="305">
        <v>0</v>
      </c>
      <c r="AT393" s="557">
        <v>1</v>
      </c>
      <c r="AU393" s="557">
        <v>1</v>
      </c>
      <c r="AV393" s="580">
        <v>4043153</v>
      </c>
      <c r="AW393" s="581">
        <v>0</v>
      </c>
      <c r="AX393" s="580">
        <v>0</v>
      </c>
      <c r="AY393" s="580">
        <v>4043153</v>
      </c>
      <c r="AZ393" s="229" t="s">
        <v>1231</v>
      </c>
      <c r="BA393" s="573">
        <v>1.6629</v>
      </c>
      <c r="BB393" s="305">
        <v>0</v>
      </c>
      <c r="BC393" s="582">
        <v>0</v>
      </c>
      <c r="BD393" s="583">
        <v>1.6797299999999999</v>
      </c>
      <c r="BE393" s="584">
        <v>3.3599999999999998E-2</v>
      </c>
      <c r="BF393" s="585">
        <v>2.4199999999999999E-2</v>
      </c>
      <c r="BG393" s="584">
        <v>3.32E-2</v>
      </c>
      <c r="BH393" s="604">
        <v>0</v>
      </c>
      <c r="BI393" s="605"/>
      <c r="BK393" s="547"/>
    </row>
    <row r="394" spans="1:63" x14ac:dyDescent="0.2">
      <c r="A394" s="311" t="s">
        <v>743</v>
      </c>
      <c r="B394" s="606" t="s">
        <v>744</v>
      </c>
      <c r="C394" s="607" t="s">
        <v>755</v>
      </c>
      <c r="D394" s="608" t="s">
        <v>1164</v>
      </c>
      <c r="E394" s="185" t="s">
        <v>1165</v>
      </c>
      <c r="F394" s="609" t="s">
        <v>131</v>
      </c>
      <c r="G394" s="187">
        <v>47</v>
      </c>
      <c r="H394" s="610"/>
      <c r="I394" s="611">
        <v>0</v>
      </c>
      <c r="J394" s="611">
        <v>0</v>
      </c>
      <c r="K394" s="611">
        <v>0</v>
      </c>
      <c r="L394" s="611">
        <v>0</v>
      </c>
      <c r="M394" s="612">
        <v>0</v>
      </c>
      <c r="N394" s="186">
        <v>0</v>
      </c>
      <c r="O394" s="613">
        <v>0</v>
      </c>
      <c r="P394" s="613">
        <v>0</v>
      </c>
      <c r="Q394" s="614">
        <v>0</v>
      </c>
      <c r="R394" s="615">
        <v>0</v>
      </c>
      <c r="S394" s="613">
        <v>0</v>
      </c>
      <c r="T394" s="186">
        <v>0</v>
      </c>
      <c r="U394" s="616">
        <v>0</v>
      </c>
      <c r="V394" s="617">
        <v>0</v>
      </c>
      <c r="W394" s="563">
        <v>0</v>
      </c>
      <c r="X394" s="564">
        <v>0</v>
      </c>
      <c r="Y394" s="565">
        <v>0</v>
      </c>
      <c r="Z394" s="564">
        <v>0</v>
      </c>
      <c r="AA394" s="566">
        <v>0</v>
      </c>
      <c r="AB394" s="567">
        <v>0</v>
      </c>
      <c r="AC394" s="618">
        <v>0</v>
      </c>
      <c r="AD394" s="619">
        <v>0</v>
      </c>
      <c r="AE394" s="569">
        <v>0</v>
      </c>
      <c r="AF394" s="568">
        <v>0</v>
      </c>
      <c r="AG394" s="570">
        <v>0</v>
      </c>
      <c r="AH394" s="571">
        <v>0</v>
      </c>
      <c r="AI394" s="620">
        <v>0.30309999999999998</v>
      </c>
      <c r="AJ394" s="621">
        <v>0.47989999999999999</v>
      </c>
      <c r="AK394" s="621">
        <v>0</v>
      </c>
      <c r="AL394" s="574">
        <v>0</v>
      </c>
      <c r="AM394" s="601">
        <v>0.43140000000000001</v>
      </c>
      <c r="AN394" s="602">
        <v>0</v>
      </c>
      <c r="AO394" s="603">
        <v>0</v>
      </c>
      <c r="AP394" s="578">
        <v>0</v>
      </c>
      <c r="AQ394" s="578" t="s">
        <v>1377</v>
      </c>
      <c r="AR394" s="579">
        <v>0</v>
      </c>
      <c r="AS394" s="305">
        <v>0</v>
      </c>
      <c r="AT394" s="557">
        <v>0</v>
      </c>
      <c r="AU394" s="557">
        <v>0</v>
      </c>
      <c r="AV394" s="580">
        <v>0</v>
      </c>
      <c r="AW394" s="581">
        <v>0</v>
      </c>
      <c r="AX394" s="580">
        <v>0</v>
      </c>
      <c r="AY394" s="580">
        <v>0</v>
      </c>
      <c r="AZ394" s="229" t="s">
        <v>1231</v>
      </c>
      <c r="BA394" s="573">
        <v>0</v>
      </c>
      <c r="BB394" s="305">
        <v>0</v>
      </c>
      <c r="BC394" s="582">
        <v>0</v>
      </c>
      <c r="BD394" s="583">
        <v>0</v>
      </c>
      <c r="BE394" s="584">
        <v>0</v>
      </c>
      <c r="BF394" s="585">
        <v>9.7000000000000003E-3</v>
      </c>
      <c r="BG394" s="584">
        <v>0</v>
      </c>
      <c r="BH394" s="604">
        <v>0</v>
      </c>
      <c r="BI394" s="605"/>
      <c r="BK394" s="547"/>
    </row>
    <row r="395" spans="1:63" x14ac:dyDescent="0.2">
      <c r="A395" s="311" t="s">
        <v>746</v>
      </c>
      <c r="B395" s="606" t="s">
        <v>747</v>
      </c>
      <c r="C395" s="607" t="s">
        <v>755</v>
      </c>
      <c r="D395" s="608" t="s">
        <v>1164</v>
      </c>
      <c r="E395" s="185" t="s">
        <v>1166</v>
      </c>
      <c r="F395" s="609" t="s">
        <v>131</v>
      </c>
      <c r="G395" s="187">
        <v>47</v>
      </c>
      <c r="H395" s="610"/>
      <c r="I395" s="611">
        <v>0</v>
      </c>
      <c r="J395" s="611">
        <v>0</v>
      </c>
      <c r="K395" s="611">
        <v>0</v>
      </c>
      <c r="L395" s="611">
        <v>0</v>
      </c>
      <c r="M395" s="612">
        <v>0</v>
      </c>
      <c r="N395" s="186">
        <v>0</v>
      </c>
      <c r="O395" s="613">
        <v>0</v>
      </c>
      <c r="P395" s="613">
        <v>0</v>
      </c>
      <c r="Q395" s="614">
        <v>0</v>
      </c>
      <c r="R395" s="615">
        <v>0</v>
      </c>
      <c r="S395" s="613">
        <v>0</v>
      </c>
      <c r="T395" s="186">
        <v>0</v>
      </c>
      <c r="U395" s="616">
        <v>0</v>
      </c>
      <c r="V395" s="617">
        <v>0</v>
      </c>
      <c r="W395" s="563">
        <v>0</v>
      </c>
      <c r="X395" s="564">
        <v>0</v>
      </c>
      <c r="Y395" s="565">
        <v>0</v>
      </c>
      <c r="Z395" s="564">
        <v>0</v>
      </c>
      <c r="AA395" s="566">
        <v>0</v>
      </c>
      <c r="AB395" s="567">
        <v>0</v>
      </c>
      <c r="AC395" s="618">
        <v>0</v>
      </c>
      <c r="AD395" s="619">
        <v>0</v>
      </c>
      <c r="AE395" s="569">
        <v>0</v>
      </c>
      <c r="AF395" s="568">
        <v>0</v>
      </c>
      <c r="AG395" s="570">
        <v>0</v>
      </c>
      <c r="AH395" s="571">
        <v>0</v>
      </c>
      <c r="AI395" s="620">
        <v>0.3387</v>
      </c>
      <c r="AJ395" s="621">
        <v>0.53620000000000001</v>
      </c>
      <c r="AK395" s="621">
        <v>0</v>
      </c>
      <c r="AL395" s="574">
        <v>0</v>
      </c>
      <c r="AM395" s="601">
        <v>0.4879</v>
      </c>
      <c r="AN395" s="602">
        <v>0</v>
      </c>
      <c r="AO395" s="603">
        <v>0</v>
      </c>
      <c r="AP395" s="578">
        <v>0</v>
      </c>
      <c r="AQ395" s="578" t="s">
        <v>1377</v>
      </c>
      <c r="AR395" s="579">
        <v>0</v>
      </c>
      <c r="AS395" s="305">
        <v>0</v>
      </c>
      <c r="AT395" s="557">
        <v>0</v>
      </c>
      <c r="AU395" s="557">
        <v>0</v>
      </c>
      <c r="AV395" s="580">
        <v>0</v>
      </c>
      <c r="AW395" s="581">
        <v>0</v>
      </c>
      <c r="AX395" s="580">
        <v>0</v>
      </c>
      <c r="AY395" s="580">
        <v>0</v>
      </c>
      <c r="AZ395" s="229" t="s">
        <v>1231</v>
      </c>
      <c r="BA395" s="573">
        <v>0</v>
      </c>
      <c r="BB395" s="305">
        <v>0</v>
      </c>
      <c r="BC395" s="582">
        <v>0</v>
      </c>
      <c r="BD395" s="583">
        <v>0</v>
      </c>
      <c r="BE395" s="584">
        <v>0</v>
      </c>
      <c r="BF395" s="585">
        <v>1.0800000000000001E-2</v>
      </c>
      <c r="BG395" s="584">
        <v>0</v>
      </c>
      <c r="BH395" s="604">
        <v>0</v>
      </c>
      <c r="BI395" s="605"/>
      <c r="BK395" s="547"/>
    </row>
    <row r="396" spans="1:63" x14ac:dyDescent="0.2">
      <c r="A396" s="311" t="s">
        <v>749</v>
      </c>
      <c r="B396" s="606" t="s">
        <v>750</v>
      </c>
      <c r="C396" s="607" t="s">
        <v>755</v>
      </c>
      <c r="D396" s="608" t="s">
        <v>1164</v>
      </c>
      <c r="E396" s="185" t="s">
        <v>1167</v>
      </c>
      <c r="F396" s="609" t="s">
        <v>131</v>
      </c>
      <c r="G396" s="187">
        <v>47</v>
      </c>
      <c r="H396" s="610"/>
      <c r="I396" s="611">
        <v>0</v>
      </c>
      <c r="J396" s="611">
        <v>0</v>
      </c>
      <c r="K396" s="611">
        <v>0</v>
      </c>
      <c r="L396" s="611">
        <v>0</v>
      </c>
      <c r="M396" s="612">
        <v>0</v>
      </c>
      <c r="N396" s="186">
        <v>0</v>
      </c>
      <c r="O396" s="613">
        <v>0</v>
      </c>
      <c r="P396" s="613">
        <v>0</v>
      </c>
      <c r="Q396" s="614">
        <v>0</v>
      </c>
      <c r="R396" s="615">
        <v>0</v>
      </c>
      <c r="S396" s="613">
        <v>0</v>
      </c>
      <c r="T396" s="186">
        <v>0</v>
      </c>
      <c r="U396" s="616">
        <v>0</v>
      </c>
      <c r="V396" s="617">
        <v>0</v>
      </c>
      <c r="W396" s="563">
        <v>0</v>
      </c>
      <c r="X396" s="564">
        <v>0</v>
      </c>
      <c r="Y396" s="565">
        <v>0</v>
      </c>
      <c r="Z396" s="564">
        <v>0</v>
      </c>
      <c r="AA396" s="566">
        <v>0</v>
      </c>
      <c r="AB396" s="567">
        <v>0</v>
      </c>
      <c r="AC396" s="618">
        <v>0</v>
      </c>
      <c r="AD396" s="619">
        <v>0</v>
      </c>
      <c r="AE396" s="569">
        <v>0</v>
      </c>
      <c r="AF396" s="568">
        <v>0</v>
      </c>
      <c r="AG396" s="570">
        <v>0</v>
      </c>
      <c r="AH396" s="571">
        <v>0</v>
      </c>
      <c r="AI396" s="620">
        <v>0.32850000000000001</v>
      </c>
      <c r="AJ396" s="621">
        <v>0.52010000000000001</v>
      </c>
      <c r="AK396" s="621">
        <v>0</v>
      </c>
      <c r="AL396" s="574">
        <v>0</v>
      </c>
      <c r="AM396" s="601">
        <v>0.49440000000000001</v>
      </c>
      <c r="AN396" s="602">
        <v>0</v>
      </c>
      <c r="AO396" s="603">
        <v>0</v>
      </c>
      <c r="AP396" s="578">
        <v>0</v>
      </c>
      <c r="AQ396" s="578" t="s">
        <v>1377</v>
      </c>
      <c r="AR396" s="579">
        <v>0</v>
      </c>
      <c r="AS396" s="305">
        <v>0</v>
      </c>
      <c r="AT396" s="557">
        <v>0</v>
      </c>
      <c r="AU396" s="557">
        <v>0</v>
      </c>
      <c r="AV396" s="580">
        <v>0</v>
      </c>
      <c r="AW396" s="581">
        <v>0</v>
      </c>
      <c r="AX396" s="580">
        <v>0</v>
      </c>
      <c r="AY396" s="580">
        <v>0</v>
      </c>
      <c r="AZ396" s="229" t="s">
        <v>1231</v>
      </c>
      <c r="BA396" s="573">
        <v>0</v>
      </c>
      <c r="BB396" s="305">
        <v>0</v>
      </c>
      <c r="BC396" s="582">
        <v>0</v>
      </c>
      <c r="BD396" s="583">
        <v>0</v>
      </c>
      <c r="BE396" s="584">
        <v>0</v>
      </c>
      <c r="BF396" s="585">
        <v>1.0500000000000001E-2</v>
      </c>
      <c r="BG396" s="584">
        <v>0</v>
      </c>
      <c r="BH396" s="604">
        <v>0</v>
      </c>
      <c r="BI396" s="605"/>
      <c r="BK396" s="547"/>
    </row>
    <row r="397" spans="1:63" x14ac:dyDescent="0.2">
      <c r="A397" s="311" t="s">
        <v>752</v>
      </c>
      <c r="B397" s="606" t="s">
        <v>753</v>
      </c>
      <c r="C397" s="607" t="s">
        <v>755</v>
      </c>
      <c r="D397" s="608" t="s">
        <v>1164</v>
      </c>
      <c r="E397" s="185" t="s">
        <v>1168</v>
      </c>
      <c r="F397" s="609" t="s">
        <v>131</v>
      </c>
      <c r="G397" s="187">
        <v>47</v>
      </c>
      <c r="H397" s="610"/>
      <c r="I397" s="611">
        <v>0</v>
      </c>
      <c r="J397" s="611">
        <v>0</v>
      </c>
      <c r="K397" s="611">
        <v>0</v>
      </c>
      <c r="L397" s="611">
        <v>0</v>
      </c>
      <c r="M397" s="612">
        <v>0</v>
      </c>
      <c r="N397" s="186">
        <v>0</v>
      </c>
      <c r="O397" s="613">
        <v>0</v>
      </c>
      <c r="P397" s="613">
        <v>0</v>
      </c>
      <c r="Q397" s="614">
        <v>0</v>
      </c>
      <c r="R397" s="615">
        <v>0</v>
      </c>
      <c r="S397" s="613">
        <v>0</v>
      </c>
      <c r="T397" s="186">
        <v>0</v>
      </c>
      <c r="U397" s="616">
        <v>0</v>
      </c>
      <c r="V397" s="617">
        <v>0</v>
      </c>
      <c r="W397" s="563">
        <v>0</v>
      </c>
      <c r="X397" s="564">
        <v>0</v>
      </c>
      <c r="Y397" s="565">
        <v>0</v>
      </c>
      <c r="Z397" s="564">
        <v>0</v>
      </c>
      <c r="AA397" s="566">
        <v>0</v>
      </c>
      <c r="AB397" s="567">
        <v>0</v>
      </c>
      <c r="AC397" s="618">
        <v>0</v>
      </c>
      <c r="AD397" s="619">
        <v>0</v>
      </c>
      <c r="AE397" s="569">
        <v>0</v>
      </c>
      <c r="AF397" s="568">
        <v>0</v>
      </c>
      <c r="AG397" s="570">
        <v>0</v>
      </c>
      <c r="AH397" s="571">
        <v>0</v>
      </c>
      <c r="AI397" s="620">
        <v>0.28029999999999999</v>
      </c>
      <c r="AJ397" s="621">
        <v>0.44379999999999997</v>
      </c>
      <c r="AK397" s="621">
        <v>0</v>
      </c>
      <c r="AL397" s="574">
        <v>0</v>
      </c>
      <c r="AM397" s="601">
        <v>0.44769999999999999</v>
      </c>
      <c r="AN397" s="602">
        <v>0</v>
      </c>
      <c r="AO397" s="603">
        <v>0</v>
      </c>
      <c r="AP397" s="578">
        <v>0</v>
      </c>
      <c r="AQ397" s="578" t="s">
        <v>1377</v>
      </c>
      <c r="AR397" s="579">
        <v>0</v>
      </c>
      <c r="AS397" s="305">
        <v>0</v>
      </c>
      <c r="AT397" s="557">
        <v>0</v>
      </c>
      <c r="AU397" s="557">
        <v>0</v>
      </c>
      <c r="AV397" s="580">
        <v>0</v>
      </c>
      <c r="AW397" s="581">
        <v>0</v>
      </c>
      <c r="AX397" s="580">
        <v>0</v>
      </c>
      <c r="AY397" s="580">
        <v>0</v>
      </c>
      <c r="AZ397" s="229" t="s">
        <v>1231</v>
      </c>
      <c r="BA397" s="573">
        <v>0</v>
      </c>
      <c r="BB397" s="305">
        <v>0</v>
      </c>
      <c r="BC397" s="582">
        <v>0</v>
      </c>
      <c r="BD397" s="583">
        <v>0</v>
      </c>
      <c r="BE397" s="584">
        <v>0</v>
      </c>
      <c r="BF397" s="585">
        <v>8.9999999999999993E-3</v>
      </c>
      <c r="BG397" s="584">
        <v>0</v>
      </c>
      <c r="BH397" s="604">
        <v>0</v>
      </c>
      <c r="BI397" s="605"/>
      <c r="BK397" s="547"/>
    </row>
    <row r="398" spans="1:63" x14ac:dyDescent="0.2">
      <c r="A398" s="42" t="s">
        <v>755</v>
      </c>
      <c r="B398" s="43" t="s">
        <v>756</v>
      </c>
      <c r="C398" s="44" t="s">
        <v>755</v>
      </c>
      <c r="D398" s="45" t="s">
        <v>756</v>
      </c>
      <c r="E398" s="46" t="s">
        <v>757</v>
      </c>
      <c r="F398" s="47" t="s">
        <v>131</v>
      </c>
      <c r="G398" s="48">
        <v>47</v>
      </c>
      <c r="H398" s="610"/>
      <c r="I398" s="622">
        <v>7619610</v>
      </c>
      <c r="J398" s="622">
        <v>1276924</v>
      </c>
      <c r="K398" s="622">
        <v>0</v>
      </c>
      <c r="L398" s="622">
        <v>0</v>
      </c>
      <c r="M398" s="190">
        <v>0</v>
      </c>
      <c r="N398" s="623">
        <v>7619610</v>
      </c>
      <c r="O398" s="624">
        <v>1276924</v>
      </c>
      <c r="P398" s="624">
        <v>6342686</v>
      </c>
      <c r="Q398" s="625">
        <v>419.29</v>
      </c>
      <c r="R398" s="626">
        <v>23.46</v>
      </c>
      <c r="S398" s="624">
        <v>193052</v>
      </c>
      <c r="T398" s="623">
        <v>0</v>
      </c>
      <c r="U398" s="627">
        <v>6342686</v>
      </c>
      <c r="V398" s="628">
        <v>15127.21</v>
      </c>
      <c r="W398" s="563">
        <v>2234</v>
      </c>
      <c r="X398" s="564">
        <v>5.33</v>
      </c>
      <c r="Y398" s="565">
        <v>15121.88</v>
      </c>
      <c r="Z398" s="564">
        <v>0</v>
      </c>
      <c r="AA398" s="566">
        <v>0</v>
      </c>
      <c r="AB398" s="567">
        <v>6342686</v>
      </c>
      <c r="AC398" s="674">
        <v>15127.21</v>
      </c>
      <c r="AD398" s="629">
        <v>1.59924</v>
      </c>
      <c r="AE398" s="569">
        <v>0</v>
      </c>
      <c r="AF398" s="675">
        <v>1.59924</v>
      </c>
      <c r="AG398" s="676">
        <v>1.5831999999999999</v>
      </c>
      <c r="AH398" s="676">
        <v>1.5831999999999999</v>
      </c>
      <c r="AI398" s="630">
        <v>0</v>
      </c>
      <c r="AJ398" s="631">
        <v>0</v>
      </c>
      <c r="AK398" s="631">
        <v>0</v>
      </c>
      <c r="AL398" s="574">
        <v>0</v>
      </c>
      <c r="AM398" s="601">
        <v>0</v>
      </c>
      <c r="AN398" s="602">
        <v>0</v>
      </c>
      <c r="AO398" s="603">
        <v>0</v>
      </c>
      <c r="AP398" s="578">
        <v>0</v>
      </c>
      <c r="AQ398" s="578" t="s">
        <v>1377</v>
      </c>
      <c r="AR398" s="579">
        <v>0</v>
      </c>
      <c r="AS398" s="305">
        <v>0</v>
      </c>
      <c r="AT398" s="557">
        <v>0</v>
      </c>
      <c r="AU398" s="557">
        <v>0</v>
      </c>
      <c r="AV398" s="580">
        <v>6342686</v>
      </c>
      <c r="AW398" s="581">
        <v>23.46</v>
      </c>
      <c r="AX398" s="580">
        <v>193052</v>
      </c>
      <c r="AY398" s="580">
        <v>6149634</v>
      </c>
      <c r="AZ398" s="229" t="s">
        <v>1231</v>
      </c>
      <c r="BA398" s="573">
        <v>1.5831999999999999</v>
      </c>
      <c r="BB398" s="305">
        <v>0</v>
      </c>
      <c r="BC398" s="582">
        <v>0</v>
      </c>
      <c r="BD398" s="583">
        <v>1.59924</v>
      </c>
      <c r="BE398" s="584">
        <v>3.2000000000000001E-2</v>
      </c>
      <c r="BF398" s="585">
        <v>0</v>
      </c>
      <c r="BG398" s="584">
        <v>0</v>
      </c>
      <c r="BH398" s="604">
        <v>0</v>
      </c>
      <c r="BI398" s="605"/>
      <c r="BK398" s="547"/>
    </row>
    <row r="399" spans="1:63" x14ac:dyDescent="0.2">
      <c r="A399" s="22" t="s">
        <v>758</v>
      </c>
      <c r="B399" s="37" t="s">
        <v>759</v>
      </c>
      <c r="C399" s="38" t="s">
        <v>758</v>
      </c>
      <c r="D399" s="24" t="s">
        <v>759</v>
      </c>
      <c r="E399" s="39" t="s">
        <v>760</v>
      </c>
      <c r="F399" s="40" t="s">
        <v>131</v>
      </c>
      <c r="G399" s="41">
        <v>48</v>
      </c>
      <c r="H399" s="525"/>
      <c r="I399" s="555">
        <v>15402178</v>
      </c>
      <c r="J399" s="555">
        <v>2613769</v>
      </c>
      <c r="K399" s="555">
        <v>0</v>
      </c>
      <c r="L399" s="555">
        <v>0</v>
      </c>
      <c r="M399" s="595">
        <v>0</v>
      </c>
      <c r="N399" s="181">
        <v>15402178</v>
      </c>
      <c r="O399" s="556">
        <v>2613769</v>
      </c>
      <c r="P399" s="556">
        <v>12788409</v>
      </c>
      <c r="Q399" s="596">
        <v>821.18</v>
      </c>
      <c r="R399" s="597">
        <v>0</v>
      </c>
      <c r="S399" s="556">
        <v>0</v>
      </c>
      <c r="T399" s="181">
        <v>0</v>
      </c>
      <c r="U399" s="598">
        <v>12788409</v>
      </c>
      <c r="V399" s="599">
        <v>15573.21</v>
      </c>
      <c r="W399" s="563">
        <v>475072</v>
      </c>
      <c r="X399" s="564">
        <v>578.52</v>
      </c>
      <c r="Y399" s="565">
        <v>14994.689999999999</v>
      </c>
      <c r="Z399" s="564">
        <v>0</v>
      </c>
      <c r="AA399" s="566">
        <v>0</v>
      </c>
      <c r="AB399" s="567">
        <v>12788409</v>
      </c>
      <c r="AC399" s="538">
        <v>15573.21</v>
      </c>
      <c r="AD399" s="600">
        <v>1.64639</v>
      </c>
      <c r="AE399" s="569">
        <v>0</v>
      </c>
      <c r="AF399" s="568">
        <v>1.64639</v>
      </c>
      <c r="AG399" s="570">
        <v>1.6298999999999999</v>
      </c>
      <c r="AH399" s="571">
        <v>1.6298999999999999</v>
      </c>
      <c r="AI399" s="572">
        <v>0.51639999999999997</v>
      </c>
      <c r="AJ399" s="573">
        <v>0.8417</v>
      </c>
      <c r="AK399" s="573">
        <v>1.7105999999999999</v>
      </c>
      <c r="AL399" s="574">
        <v>1.0201</v>
      </c>
      <c r="AM399" s="601">
        <v>0.82509999999999994</v>
      </c>
      <c r="AN399" s="602">
        <v>1.6768999999999998</v>
      </c>
      <c r="AO399" s="603">
        <v>1.5047999999999999</v>
      </c>
      <c r="AP399" s="578">
        <v>0</v>
      </c>
      <c r="AQ399" s="578">
        <v>0</v>
      </c>
      <c r="AR399" s="579">
        <v>0</v>
      </c>
      <c r="AS399" s="305">
        <v>0</v>
      </c>
      <c r="AT399" s="557">
        <v>1</v>
      </c>
      <c r="AU399" s="557">
        <v>1</v>
      </c>
      <c r="AV399" s="580">
        <v>12788409</v>
      </c>
      <c r="AW399" s="581">
        <v>0</v>
      </c>
      <c r="AX399" s="580">
        <v>0</v>
      </c>
      <c r="AY399" s="580">
        <v>12788409</v>
      </c>
      <c r="AZ399" s="229" t="s">
        <v>1231</v>
      </c>
      <c r="BA399" s="573">
        <v>1.6298999999999999</v>
      </c>
      <c r="BB399" s="305">
        <v>0</v>
      </c>
      <c r="BC399" s="582">
        <v>0</v>
      </c>
      <c r="BD399" s="583">
        <v>1.64639</v>
      </c>
      <c r="BE399" s="584">
        <v>3.2899999999999999E-2</v>
      </c>
      <c r="BF399" s="585">
        <v>1.7000000000000001E-2</v>
      </c>
      <c r="BG399" s="584">
        <v>3.4600000000000006E-2</v>
      </c>
      <c r="BH399" s="604">
        <v>0</v>
      </c>
      <c r="BI399" s="605"/>
      <c r="BK399" s="547"/>
    </row>
    <row r="400" spans="1:63" x14ac:dyDescent="0.2">
      <c r="A400" s="22" t="s">
        <v>761</v>
      </c>
      <c r="B400" s="37" t="s">
        <v>762</v>
      </c>
      <c r="C400" s="38" t="s">
        <v>761</v>
      </c>
      <c r="D400" s="24" t="s">
        <v>762</v>
      </c>
      <c r="E400" s="39" t="s">
        <v>763</v>
      </c>
      <c r="F400" s="40" t="s">
        <v>131</v>
      </c>
      <c r="G400" s="41">
        <v>48</v>
      </c>
      <c r="H400" s="525"/>
      <c r="I400" s="555">
        <v>3245829</v>
      </c>
      <c r="J400" s="555">
        <v>593322</v>
      </c>
      <c r="K400" s="555">
        <v>0</v>
      </c>
      <c r="L400" s="555">
        <v>0</v>
      </c>
      <c r="M400" s="595">
        <v>0</v>
      </c>
      <c r="N400" s="181">
        <v>3245829</v>
      </c>
      <c r="O400" s="556">
        <v>593322</v>
      </c>
      <c r="P400" s="556">
        <v>2652507</v>
      </c>
      <c r="Q400" s="596">
        <v>155.07</v>
      </c>
      <c r="R400" s="597">
        <v>0</v>
      </c>
      <c r="S400" s="556">
        <v>0</v>
      </c>
      <c r="T400" s="181">
        <v>0</v>
      </c>
      <c r="U400" s="598">
        <v>2652507</v>
      </c>
      <c r="V400" s="599">
        <v>17105.22</v>
      </c>
      <c r="W400" s="563">
        <v>0</v>
      </c>
      <c r="X400" s="564">
        <v>0</v>
      </c>
      <c r="Y400" s="565">
        <v>17105.22</v>
      </c>
      <c r="Z400" s="564">
        <v>2.2200000000011642</v>
      </c>
      <c r="AA400" s="566">
        <v>344</v>
      </c>
      <c r="AB400" s="567">
        <v>2652851</v>
      </c>
      <c r="AC400" s="538">
        <v>17107.439999999999</v>
      </c>
      <c r="AD400" s="600">
        <v>1.8085899999999999</v>
      </c>
      <c r="AE400" s="569">
        <v>0</v>
      </c>
      <c r="AF400" s="568">
        <v>1.8085899999999999</v>
      </c>
      <c r="AG400" s="570">
        <v>1.7905</v>
      </c>
      <c r="AH400" s="571">
        <v>1.7905</v>
      </c>
      <c r="AI400" s="572">
        <v>0.68630000000000002</v>
      </c>
      <c r="AJ400" s="573">
        <v>1.2287999999999999</v>
      </c>
      <c r="AK400" s="573">
        <v>1.7925</v>
      </c>
      <c r="AL400" s="574">
        <v>1.0312000000000001</v>
      </c>
      <c r="AM400" s="601">
        <v>1.1916</v>
      </c>
      <c r="AN400" s="602">
        <v>1.7382</v>
      </c>
      <c r="AO400" s="603">
        <v>1.4885999999999999</v>
      </c>
      <c r="AP400" s="578">
        <v>0</v>
      </c>
      <c r="AQ400" s="578">
        <v>0</v>
      </c>
      <c r="AR400" s="579">
        <v>0</v>
      </c>
      <c r="AS400" s="305">
        <v>0</v>
      </c>
      <c r="AT400" s="557">
        <v>1</v>
      </c>
      <c r="AU400" s="557">
        <v>1</v>
      </c>
      <c r="AV400" s="580">
        <v>2652507</v>
      </c>
      <c r="AW400" s="581">
        <v>0</v>
      </c>
      <c r="AX400" s="580">
        <v>0</v>
      </c>
      <c r="AY400" s="580">
        <v>2652507</v>
      </c>
      <c r="AZ400" s="229" t="s">
        <v>1231</v>
      </c>
      <c r="BA400" s="573">
        <v>1.7905</v>
      </c>
      <c r="BB400" s="305">
        <v>0</v>
      </c>
      <c r="BC400" s="582">
        <v>0</v>
      </c>
      <c r="BD400" s="583">
        <v>1.8085899999999999</v>
      </c>
      <c r="BE400" s="584">
        <v>3.6200000000000003E-2</v>
      </c>
      <c r="BF400" s="585">
        <v>2.4799999999999999E-2</v>
      </c>
      <c r="BG400" s="584">
        <v>3.6199999999999996E-2</v>
      </c>
      <c r="BH400" s="604">
        <v>0</v>
      </c>
      <c r="BI400" s="605"/>
      <c r="BK400" s="547"/>
    </row>
    <row r="401" spans="1:63" x14ac:dyDescent="0.2">
      <c r="A401" s="22" t="s">
        <v>764</v>
      </c>
      <c r="B401" s="37" t="s">
        <v>765</v>
      </c>
      <c r="C401" s="38" t="s">
        <v>764</v>
      </c>
      <c r="D401" s="24" t="s">
        <v>765</v>
      </c>
      <c r="E401" s="39" t="s">
        <v>766</v>
      </c>
      <c r="F401" s="40" t="s">
        <v>131</v>
      </c>
      <c r="G401" s="41">
        <v>48</v>
      </c>
      <c r="H401" s="525"/>
      <c r="I401" s="555">
        <v>2963094</v>
      </c>
      <c r="J401" s="555">
        <v>576234</v>
      </c>
      <c r="K401" s="555">
        <v>0</v>
      </c>
      <c r="L401" s="555">
        <v>0</v>
      </c>
      <c r="M401" s="595">
        <v>0</v>
      </c>
      <c r="N401" s="181">
        <v>2963094</v>
      </c>
      <c r="O401" s="556">
        <v>576234</v>
      </c>
      <c r="P401" s="556">
        <v>2386860</v>
      </c>
      <c r="Q401" s="596">
        <v>152.74</v>
      </c>
      <c r="R401" s="597">
        <v>0</v>
      </c>
      <c r="S401" s="556">
        <v>0</v>
      </c>
      <c r="T401" s="181">
        <v>0</v>
      </c>
      <c r="U401" s="598">
        <v>2386860</v>
      </c>
      <c r="V401" s="599">
        <v>15626.95</v>
      </c>
      <c r="W401" s="563">
        <v>0</v>
      </c>
      <c r="X401" s="564">
        <v>0</v>
      </c>
      <c r="Y401" s="565">
        <v>15626.95</v>
      </c>
      <c r="Z401" s="564">
        <v>0</v>
      </c>
      <c r="AA401" s="566">
        <v>0</v>
      </c>
      <c r="AB401" s="567">
        <v>2386860</v>
      </c>
      <c r="AC401" s="538">
        <v>15626.95</v>
      </c>
      <c r="AD401" s="600">
        <v>1.6520699999999999</v>
      </c>
      <c r="AE401" s="569">
        <v>0</v>
      </c>
      <c r="AF401" s="568">
        <v>1.6520699999999999</v>
      </c>
      <c r="AG401" s="570">
        <v>1.6355</v>
      </c>
      <c r="AH401" s="571">
        <v>1.6355</v>
      </c>
      <c r="AI401" s="572">
        <v>0.63890000000000002</v>
      </c>
      <c r="AJ401" s="573">
        <v>1.0448999999999999</v>
      </c>
      <c r="AK401" s="573">
        <v>1.6937</v>
      </c>
      <c r="AL401" s="574">
        <v>0.93189999999999995</v>
      </c>
      <c r="AM401" s="601">
        <v>1.1213</v>
      </c>
      <c r="AN401" s="602">
        <v>1.8174999999999999</v>
      </c>
      <c r="AO401" s="603">
        <v>1.6472</v>
      </c>
      <c r="AP401" s="578">
        <v>0</v>
      </c>
      <c r="AQ401" s="578">
        <v>0</v>
      </c>
      <c r="AR401" s="579">
        <v>0</v>
      </c>
      <c r="AS401" s="305">
        <v>0</v>
      </c>
      <c r="AT401" s="557">
        <v>1</v>
      </c>
      <c r="AU401" s="557">
        <v>1</v>
      </c>
      <c r="AV401" s="580">
        <v>2386860</v>
      </c>
      <c r="AW401" s="581">
        <v>0</v>
      </c>
      <c r="AX401" s="580">
        <v>0</v>
      </c>
      <c r="AY401" s="580">
        <v>2386860</v>
      </c>
      <c r="AZ401" s="229" t="s">
        <v>1231</v>
      </c>
      <c r="BA401" s="573">
        <v>1.6355</v>
      </c>
      <c r="BB401" s="305">
        <v>0</v>
      </c>
      <c r="BC401" s="582">
        <v>0</v>
      </c>
      <c r="BD401" s="583">
        <v>1.6520699999999999</v>
      </c>
      <c r="BE401" s="584">
        <v>3.3000000000000002E-2</v>
      </c>
      <c r="BF401" s="585">
        <v>2.1100000000000001E-2</v>
      </c>
      <c r="BG401" s="584">
        <v>3.4200000000000001E-2</v>
      </c>
      <c r="BH401" s="604">
        <v>0</v>
      </c>
      <c r="BI401" s="605"/>
      <c r="BK401" s="547"/>
    </row>
    <row r="402" spans="1:63" x14ac:dyDescent="0.2">
      <c r="A402" s="22" t="s">
        <v>767</v>
      </c>
      <c r="B402" s="37" t="s">
        <v>768</v>
      </c>
      <c r="C402" s="38" t="s">
        <v>767</v>
      </c>
      <c r="D402" s="24" t="s">
        <v>768</v>
      </c>
      <c r="E402" s="39" t="s">
        <v>769</v>
      </c>
      <c r="F402" s="40" t="s">
        <v>131</v>
      </c>
      <c r="G402" s="41">
        <v>48</v>
      </c>
      <c r="H402" s="525"/>
      <c r="I402" s="555">
        <v>3610313</v>
      </c>
      <c r="J402" s="555">
        <v>604078</v>
      </c>
      <c r="K402" s="555">
        <v>0</v>
      </c>
      <c r="L402" s="555">
        <v>0</v>
      </c>
      <c r="M402" s="595">
        <v>0</v>
      </c>
      <c r="N402" s="181">
        <v>3610313</v>
      </c>
      <c r="O402" s="556">
        <v>604078</v>
      </c>
      <c r="P402" s="556">
        <v>3006235</v>
      </c>
      <c r="Q402" s="596">
        <v>177.34</v>
      </c>
      <c r="R402" s="597">
        <v>0</v>
      </c>
      <c r="S402" s="556">
        <v>0</v>
      </c>
      <c r="T402" s="181">
        <v>0</v>
      </c>
      <c r="U402" s="598">
        <v>3006235</v>
      </c>
      <c r="V402" s="599">
        <v>16951.82</v>
      </c>
      <c r="W402" s="563">
        <v>0</v>
      </c>
      <c r="X402" s="564">
        <v>0</v>
      </c>
      <c r="Y402" s="565">
        <v>16951.82</v>
      </c>
      <c r="Z402" s="564">
        <v>0</v>
      </c>
      <c r="AA402" s="566">
        <v>0</v>
      </c>
      <c r="AB402" s="567">
        <v>3006235</v>
      </c>
      <c r="AC402" s="538">
        <v>16951.82</v>
      </c>
      <c r="AD402" s="600">
        <v>1.7921400000000001</v>
      </c>
      <c r="AE402" s="569">
        <v>0</v>
      </c>
      <c r="AF402" s="568">
        <v>1.7921400000000001</v>
      </c>
      <c r="AG402" s="570">
        <v>1.7742</v>
      </c>
      <c r="AH402" s="571">
        <v>1.7742</v>
      </c>
      <c r="AI402" s="572">
        <v>0.6724</v>
      </c>
      <c r="AJ402" s="573">
        <v>1.1930000000000001</v>
      </c>
      <c r="AK402" s="573">
        <v>1.7816000000000001</v>
      </c>
      <c r="AL402" s="574">
        <v>0.99590000000000001</v>
      </c>
      <c r="AM402" s="601">
        <v>1.1979</v>
      </c>
      <c r="AN402" s="602">
        <v>1.7888999999999999</v>
      </c>
      <c r="AO402" s="603">
        <v>1.5412999999999999</v>
      </c>
      <c r="AP402" s="578">
        <v>0</v>
      </c>
      <c r="AQ402" s="578">
        <v>0</v>
      </c>
      <c r="AR402" s="579">
        <v>0</v>
      </c>
      <c r="AS402" s="305">
        <v>0</v>
      </c>
      <c r="AT402" s="557">
        <v>1</v>
      </c>
      <c r="AU402" s="557">
        <v>1</v>
      </c>
      <c r="AV402" s="580">
        <v>3006235</v>
      </c>
      <c r="AW402" s="581">
        <v>0</v>
      </c>
      <c r="AX402" s="580">
        <v>0</v>
      </c>
      <c r="AY402" s="580">
        <v>3006235</v>
      </c>
      <c r="AZ402" s="229" t="s">
        <v>1231</v>
      </c>
      <c r="BA402" s="573">
        <v>1.7742</v>
      </c>
      <c r="BB402" s="305">
        <v>0</v>
      </c>
      <c r="BC402" s="582">
        <v>0</v>
      </c>
      <c r="BD402" s="583">
        <v>1.7921400000000001</v>
      </c>
      <c r="BE402" s="584">
        <v>3.5799999999999998E-2</v>
      </c>
      <c r="BF402" s="585">
        <v>2.41E-2</v>
      </c>
      <c r="BG402" s="584">
        <v>3.6000000000000004E-2</v>
      </c>
      <c r="BH402" s="604">
        <v>0</v>
      </c>
      <c r="BI402" s="605"/>
      <c r="BK402" s="547"/>
    </row>
    <row r="403" spans="1:63" x14ac:dyDescent="0.2">
      <c r="A403" s="22" t="s">
        <v>770</v>
      </c>
      <c r="B403" s="37" t="s">
        <v>771</v>
      </c>
      <c r="C403" s="38" t="s">
        <v>770</v>
      </c>
      <c r="D403" s="24" t="s">
        <v>771</v>
      </c>
      <c r="E403" s="39" t="s">
        <v>772</v>
      </c>
      <c r="F403" s="40" t="s">
        <v>131</v>
      </c>
      <c r="G403" s="41">
        <v>48</v>
      </c>
      <c r="H403" s="525"/>
      <c r="I403" s="555">
        <v>4314585</v>
      </c>
      <c r="J403" s="555">
        <v>694810</v>
      </c>
      <c r="K403" s="555">
        <v>0</v>
      </c>
      <c r="L403" s="555">
        <v>0</v>
      </c>
      <c r="M403" s="595">
        <v>0</v>
      </c>
      <c r="N403" s="181">
        <v>4314585</v>
      </c>
      <c r="O403" s="556">
        <v>694810</v>
      </c>
      <c r="P403" s="556">
        <v>3619775</v>
      </c>
      <c r="Q403" s="596">
        <v>224.52</v>
      </c>
      <c r="R403" s="597">
        <v>0</v>
      </c>
      <c r="S403" s="556">
        <v>0</v>
      </c>
      <c r="T403" s="181">
        <v>0</v>
      </c>
      <c r="U403" s="598">
        <v>3619775</v>
      </c>
      <c r="V403" s="599">
        <v>16122.28</v>
      </c>
      <c r="W403" s="563">
        <v>0</v>
      </c>
      <c r="X403" s="564">
        <v>0</v>
      </c>
      <c r="Y403" s="565">
        <v>16122.28</v>
      </c>
      <c r="Z403" s="564">
        <v>0</v>
      </c>
      <c r="AA403" s="566">
        <v>0</v>
      </c>
      <c r="AB403" s="567">
        <v>3619775</v>
      </c>
      <c r="AC403" s="538">
        <v>16122.28</v>
      </c>
      <c r="AD403" s="600">
        <v>1.70444</v>
      </c>
      <c r="AE403" s="569">
        <v>0</v>
      </c>
      <c r="AF403" s="568">
        <v>1.70444</v>
      </c>
      <c r="AG403" s="570">
        <v>1.2613000000000001</v>
      </c>
      <c r="AH403" s="571">
        <v>1.2613000000000001</v>
      </c>
      <c r="AI403" s="572">
        <v>0.66069999999999995</v>
      </c>
      <c r="AJ403" s="573">
        <v>0.83330000000000004</v>
      </c>
      <c r="AK403" s="573">
        <v>1.2905</v>
      </c>
      <c r="AL403" s="574">
        <v>1.1107</v>
      </c>
      <c r="AM403" s="601">
        <v>0.75019999999999998</v>
      </c>
      <c r="AN403" s="602">
        <v>1.1617999999999999</v>
      </c>
      <c r="AO403" s="677">
        <v>1.0354000000000001</v>
      </c>
      <c r="AP403" s="578">
        <v>0</v>
      </c>
      <c r="AQ403" s="578">
        <v>0</v>
      </c>
      <c r="AR403" s="579">
        <v>0</v>
      </c>
      <c r="AS403" s="305">
        <v>0</v>
      </c>
      <c r="AT403" s="557">
        <v>1</v>
      </c>
      <c r="AU403" s="557">
        <v>1</v>
      </c>
      <c r="AV403" s="580">
        <v>3619775</v>
      </c>
      <c r="AW403" s="581">
        <v>0</v>
      </c>
      <c r="AX403" s="580">
        <v>0</v>
      </c>
      <c r="AY403" s="580">
        <v>3619775</v>
      </c>
      <c r="AZ403" s="229" t="s">
        <v>1231</v>
      </c>
      <c r="BA403" s="573">
        <v>1.2613000000000001</v>
      </c>
      <c r="BB403" s="305">
        <v>0</v>
      </c>
      <c r="BC403" s="582">
        <v>0</v>
      </c>
      <c r="BD403" s="583">
        <v>1.70444</v>
      </c>
      <c r="BE403" s="584">
        <v>3.4099999999999998E-2</v>
      </c>
      <c r="BF403" s="585">
        <v>2.2499999999999999E-2</v>
      </c>
      <c r="BG403" s="584">
        <v>3.4799999999999998E-2</v>
      </c>
      <c r="BH403" s="604">
        <v>0</v>
      </c>
      <c r="BI403" s="605"/>
      <c r="BK403" s="547"/>
    </row>
    <row r="404" spans="1:63" x14ac:dyDescent="0.2">
      <c r="A404" s="311" t="s">
        <v>758</v>
      </c>
      <c r="B404" s="606" t="s">
        <v>759</v>
      </c>
      <c r="C404" s="607" t="s">
        <v>773</v>
      </c>
      <c r="D404" s="608" t="s">
        <v>1169</v>
      </c>
      <c r="E404" s="185" t="s">
        <v>1170</v>
      </c>
      <c r="F404" s="609" t="s">
        <v>131</v>
      </c>
      <c r="G404" s="187">
        <v>48</v>
      </c>
      <c r="H404" s="610"/>
      <c r="I404" s="611">
        <v>0</v>
      </c>
      <c r="J404" s="611">
        <v>0</v>
      </c>
      <c r="K404" s="611">
        <v>0</v>
      </c>
      <c r="L404" s="611">
        <v>0</v>
      </c>
      <c r="M404" s="612">
        <v>0</v>
      </c>
      <c r="N404" s="186">
        <v>0</v>
      </c>
      <c r="O404" s="613">
        <v>0</v>
      </c>
      <c r="P404" s="613">
        <v>0</v>
      </c>
      <c r="Q404" s="614">
        <v>0</v>
      </c>
      <c r="R404" s="615">
        <v>0</v>
      </c>
      <c r="S404" s="613">
        <v>0</v>
      </c>
      <c r="T404" s="186">
        <v>0</v>
      </c>
      <c r="U404" s="616">
        <v>0</v>
      </c>
      <c r="V404" s="617">
        <v>0</v>
      </c>
      <c r="W404" s="563">
        <v>0</v>
      </c>
      <c r="X404" s="564">
        <v>0</v>
      </c>
      <c r="Y404" s="565">
        <v>0</v>
      </c>
      <c r="Z404" s="564">
        <v>0</v>
      </c>
      <c r="AA404" s="566">
        <v>0</v>
      </c>
      <c r="AB404" s="567">
        <v>0</v>
      </c>
      <c r="AC404" s="618">
        <v>0</v>
      </c>
      <c r="AD404" s="619">
        <v>0</v>
      </c>
      <c r="AE404" s="569">
        <v>0</v>
      </c>
      <c r="AF404" s="568">
        <v>0</v>
      </c>
      <c r="AG404" s="570">
        <v>0</v>
      </c>
      <c r="AH404" s="571">
        <v>0</v>
      </c>
      <c r="AI404" s="620">
        <v>0.48359999999999997</v>
      </c>
      <c r="AJ404" s="621">
        <v>0.86890000000000001</v>
      </c>
      <c r="AK404" s="621">
        <v>0</v>
      </c>
      <c r="AL404" s="574">
        <v>0</v>
      </c>
      <c r="AM404" s="601">
        <v>0.8518</v>
      </c>
      <c r="AN404" s="602">
        <v>0</v>
      </c>
      <c r="AO404" s="603">
        <v>0</v>
      </c>
      <c r="AP404" s="578">
        <v>0</v>
      </c>
      <c r="AQ404" s="578" t="s">
        <v>1377</v>
      </c>
      <c r="AR404" s="579">
        <v>0</v>
      </c>
      <c r="AS404" s="305">
        <v>0</v>
      </c>
      <c r="AT404" s="557">
        <v>0</v>
      </c>
      <c r="AU404" s="557">
        <v>0</v>
      </c>
      <c r="AV404" s="580">
        <v>0</v>
      </c>
      <c r="AW404" s="581">
        <v>0</v>
      </c>
      <c r="AX404" s="580">
        <v>0</v>
      </c>
      <c r="AY404" s="580">
        <v>0</v>
      </c>
      <c r="AZ404" s="229" t="s">
        <v>1231</v>
      </c>
      <c r="BA404" s="573">
        <v>0</v>
      </c>
      <c r="BB404" s="305">
        <v>0</v>
      </c>
      <c r="BC404" s="582">
        <v>0</v>
      </c>
      <c r="BD404" s="583">
        <v>0</v>
      </c>
      <c r="BE404" s="584">
        <v>0</v>
      </c>
      <c r="BF404" s="585">
        <v>1.7600000000000001E-2</v>
      </c>
      <c r="BG404" s="584">
        <v>0</v>
      </c>
      <c r="BH404" s="604">
        <v>0</v>
      </c>
      <c r="BI404" s="605"/>
      <c r="BK404" s="547"/>
    </row>
    <row r="405" spans="1:63" x14ac:dyDescent="0.2">
      <c r="A405" s="311" t="s">
        <v>761</v>
      </c>
      <c r="B405" s="606" t="s">
        <v>762</v>
      </c>
      <c r="C405" s="607" t="s">
        <v>773</v>
      </c>
      <c r="D405" s="608" t="s">
        <v>1169</v>
      </c>
      <c r="E405" s="185" t="s">
        <v>1171</v>
      </c>
      <c r="F405" s="609" t="s">
        <v>131</v>
      </c>
      <c r="G405" s="187">
        <v>48</v>
      </c>
      <c r="H405" s="610"/>
      <c r="I405" s="611">
        <v>0</v>
      </c>
      <c r="J405" s="611">
        <v>0</v>
      </c>
      <c r="K405" s="611">
        <v>0</v>
      </c>
      <c r="L405" s="611">
        <v>0</v>
      </c>
      <c r="M405" s="612">
        <v>0</v>
      </c>
      <c r="N405" s="186">
        <v>0</v>
      </c>
      <c r="O405" s="613">
        <v>0</v>
      </c>
      <c r="P405" s="613">
        <v>0</v>
      </c>
      <c r="Q405" s="614">
        <v>0</v>
      </c>
      <c r="R405" s="615">
        <v>0</v>
      </c>
      <c r="S405" s="613">
        <v>0</v>
      </c>
      <c r="T405" s="186">
        <v>0</v>
      </c>
      <c r="U405" s="616">
        <v>0</v>
      </c>
      <c r="V405" s="617">
        <v>0</v>
      </c>
      <c r="W405" s="563">
        <v>0</v>
      </c>
      <c r="X405" s="564">
        <v>0</v>
      </c>
      <c r="Y405" s="565">
        <v>0</v>
      </c>
      <c r="Z405" s="564">
        <v>0</v>
      </c>
      <c r="AA405" s="566">
        <v>0</v>
      </c>
      <c r="AB405" s="567">
        <v>0</v>
      </c>
      <c r="AC405" s="618">
        <v>0</v>
      </c>
      <c r="AD405" s="619">
        <v>0</v>
      </c>
      <c r="AE405" s="569">
        <v>0</v>
      </c>
      <c r="AF405" s="568">
        <v>0</v>
      </c>
      <c r="AG405" s="570">
        <v>0</v>
      </c>
      <c r="AH405" s="571">
        <v>0</v>
      </c>
      <c r="AI405" s="620">
        <v>0.31369999999999998</v>
      </c>
      <c r="AJ405" s="621">
        <v>0.56369999999999998</v>
      </c>
      <c r="AK405" s="621">
        <v>0</v>
      </c>
      <c r="AL405" s="574">
        <v>0</v>
      </c>
      <c r="AM405" s="601">
        <v>0.54659999999999997</v>
      </c>
      <c r="AN405" s="602">
        <v>0</v>
      </c>
      <c r="AO405" s="603">
        <v>0</v>
      </c>
      <c r="AP405" s="578">
        <v>0</v>
      </c>
      <c r="AQ405" s="578" t="s">
        <v>1377</v>
      </c>
      <c r="AR405" s="579">
        <v>0</v>
      </c>
      <c r="AS405" s="305">
        <v>0</v>
      </c>
      <c r="AT405" s="557">
        <v>0</v>
      </c>
      <c r="AU405" s="557">
        <v>0</v>
      </c>
      <c r="AV405" s="580">
        <v>0</v>
      </c>
      <c r="AW405" s="581">
        <v>0</v>
      </c>
      <c r="AX405" s="580">
        <v>0</v>
      </c>
      <c r="AY405" s="580">
        <v>0</v>
      </c>
      <c r="AZ405" s="229" t="s">
        <v>1231</v>
      </c>
      <c r="BA405" s="573">
        <v>0</v>
      </c>
      <c r="BB405" s="305">
        <v>0</v>
      </c>
      <c r="BC405" s="582">
        <v>0</v>
      </c>
      <c r="BD405" s="583">
        <v>0</v>
      </c>
      <c r="BE405" s="584">
        <v>0</v>
      </c>
      <c r="BF405" s="585">
        <v>1.14E-2</v>
      </c>
      <c r="BG405" s="584">
        <v>0</v>
      </c>
      <c r="BH405" s="604">
        <v>0</v>
      </c>
      <c r="BI405" s="605"/>
      <c r="BK405" s="547"/>
    </row>
    <row r="406" spans="1:63" x14ac:dyDescent="0.2">
      <c r="A406" s="311" t="s">
        <v>764</v>
      </c>
      <c r="B406" s="606" t="s">
        <v>765</v>
      </c>
      <c r="C406" s="607" t="s">
        <v>773</v>
      </c>
      <c r="D406" s="608" t="s">
        <v>1169</v>
      </c>
      <c r="E406" s="185" t="s">
        <v>1172</v>
      </c>
      <c r="F406" s="609" t="s">
        <v>131</v>
      </c>
      <c r="G406" s="187">
        <v>48</v>
      </c>
      <c r="H406" s="610"/>
      <c r="I406" s="611">
        <v>0</v>
      </c>
      <c r="J406" s="611">
        <v>0</v>
      </c>
      <c r="K406" s="611">
        <v>0</v>
      </c>
      <c r="L406" s="611">
        <v>0</v>
      </c>
      <c r="M406" s="612">
        <v>0</v>
      </c>
      <c r="N406" s="186">
        <v>0</v>
      </c>
      <c r="O406" s="613">
        <v>0</v>
      </c>
      <c r="P406" s="613">
        <v>0</v>
      </c>
      <c r="Q406" s="614">
        <v>0</v>
      </c>
      <c r="R406" s="615">
        <v>0</v>
      </c>
      <c r="S406" s="613">
        <v>0</v>
      </c>
      <c r="T406" s="186">
        <v>0</v>
      </c>
      <c r="U406" s="616">
        <v>0</v>
      </c>
      <c r="V406" s="617">
        <v>0</v>
      </c>
      <c r="W406" s="563">
        <v>0</v>
      </c>
      <c r="X406" s="564">
        <v>0</v>
      </c>
      <c r="Y406" s="565">
        <v>0</v>
      </c>
      <c r="Z406" s="564">
        <v>0</v>
      </c>
      <c r="AA406" s="566">
        <v>0</v>
      </c>
      <c r="AB406" s="567">
        <v>0</v>
      </c>
      <c r="AC406" s="618">
        <v>0</v>
      </c>
      <c r="AD406" s="619">
        <v>0</v>
      </c>
      <c r="AE406" s="569">
        <v>0</v>
      </c>
      <c r="AF406" s="568">
        <v>0</v>
      </c>
      <c r="AG406" s="570">
        <v>0</v>
      </c>
      <c r="AH406" s="571">
        <v>0</v>
      </c>
      <c r="AI406" s="620">
        <v>0.36109999999999998</v>
      </c>
      <c r="AJ406" s="621">
        <v>0.64880000000000004</v>
      </c>
      <c r="AK406" s="621">
        <v>0</v>
      </c>
      <c r="AL406" s="574">
        <v>0</v>
      </c>
      <c r="AM406" s="601">
        <v>0.69620000000000004</v>
      </c>
      <c r="AN406" s="602">
        <v>0</v>
      </c>
      <c r="AO406" s="603">
        <v>0</v>
      </c>
      <c r="AP406" s="578">
        <v>0</v>
      </c>
      <c r="AQ406" s="578" t="s">
        <v>1377</v>
      </c>
      <c r="AR406" s="579">
        <v>0</v>
      </c>
      <c r="AS406" s="305">
        <v>0</v>
      </c>
      <c r="AT406" s="557">
        <v>0</v>
      </c>
      <c r="AU406" s="557">
        <v>0</v>
      </c>
      <c r="AV406" s="580">
        <v>0</v>
      </c>
      <c r="AW406" s="581">
        <v>0</v>
      </c>
      <c r="AX406" s="580">
        <v>0</v>
      </c>
      <c r="AY406" s="580">
        <v>0</v>
      </c>
      <c r="AZ406" s="229" t="s">
        <v>1231</v>
      </c>
      <c r="BA406" s="573">
        <v>0</v>
      </c>
      <c r="BB406" s="305">
        <v>0</v>
      </c>
      <c r="BC406" s="582">
        <v>0</v>
      </c>
      <c r="BD406" s="583">
        <v>0</v>
      </c>
      <c r="BE406" s="584">
        <v>0</v>
      </c>
      <c r="BF406" s="585">
        <v>1.3100000000000001E-2</v>
      </c>
      <c r="BG406" s="584">
        <v>0</v>
      </c>
      <c r="BH406" s="604">
        <v>0</v>
      </c>
      <c r="BI406" s="605"/>
      <c r="BK406" s="547"/>
    </row>
    <row r="407" spans="1:63" x14ac:dyDescent="0.2">
      <c r="A407" s="311" t="s">
        <v>767</v>
      </c>
      <c r="B407" s="606" t="s">
        <v>768</v>
      </c>
      <c r="C407" s="607" t="s">
        <v>773</v>
      </c>
      <c r="D407" s="608" t="s">
        <v>1169</v>
      </c>
      <c r="E407" s="185" t="s">
        <v>1173</v>
      </c>
      <c r="F407" s="609" t="s">
        <v>131</v>
      </c>
      <c r="G407" s="187">
        <v>48</v>
      </c>
      <c r="H407" s="610"/>
      <c r="I407" s="611">
        <v>0</v>
      </c>
      <c r="J407" s="611">
        <v>0</v>
      </c>
      <c r="K407" s="611">
        <v>0</v>
      </c>
      <c r="L407" s="611">
        <v>0</v>
      </c>
      <c r="M407" s="612">
        <v>0</v>
      </c>
      <c r="N407" s="186">
        <v>0</v>
      </c>
      <c r="O407" s="613">
        <v>0</v>
      </c>
      <c r="P407" s="613">
        <v>0</v>
      </c>
      <c r="Q407" s="614">
        <v>0</v>
      </c>
      <c r="R407" s="615">
        <v>0</v>
      </c>
      <c r="S407" s="613">
        <v>0</v>
      </c>
      <c r="T407" s="186">
        <v>0</v>
      </c>
      <c r="U407" s="616">
        <v>0</v>
      </c>
      <c r="V407" s="617">
        <v>0</v>
      </c>
      <c r="W407" s="563">
        <v>0</v>
      </c>
      <c r="X407" s="564">
        <v>0</v>
      </c>
      <c r="Y407" s="565">
        <v>0</v>
      </c>
      <c r="Z407" s="564">
        <v>0</v>
      </c>
      <c r="AA407" s="566">
        <v>0</v>
      </c>
      <c r="AB407" s="567">
        <v>0</v>
      </c>
      <c r="AC407" s="618">
        <v>0</v>
      </c>
      <c r="AD407" s="619">
        <v>0</v>
      </c>
      <c r="AE407" s="569">
        <v>0</v>
      </c>
      <c r="AF407" s="568">
        <v>0</v>
      </c>
      <c r="AG407" s="570">
        <v>0</v>
      </c>
      <c r="AH407" s="571">
        <v>0</v>
      </c>
      <c r="AI407" s="620">
        <v>0.3276</v>
      </c>
      <c r="AJ407" s="621">
        <v>0.58860000000000001</v>
      </c>
      <c r="AK407" s="621">
        <v>0</v>
      </c>
      <c r="AL407" s="574">
        <v>0</v>
      </c>
      <c r="AM407" s="601">
        <v>0.59099999999999997</v>
      </c>
      <c r="AN407" s="602">
        <v>0</v>
      </c>
      <c r="AO407" s="603">
        <v>0</v>
      </c>
      <c r="AP407" s="578">
        <v>0</v>
      </c>
      <c r="AQ407" s="578" t="s">
        <v>1377</v>
      </c>
      <c r="AR407" s="579">
        <v>0</v>
      </c>
      <c r="AS407" s="305">
        <v>0</v>
      </c>
      <c r="AT407" s="557">
        <v>0</v>
      </c>
      <c r="AU407" s="557">
        <v>0</v>
      </c>
      <c r="AV407" s="580">
        <v>0</v>
      </c>
      <c r="AW407" s="581">
        <v>0</v>
      </c>
      <c r="AX407" s="580">
        <v>0</v>
      </c>
      <c r="AY407" s="580">
        <v>0</v>
      </c>
      <c r="AZ407" s="229" t="s">
        <v>1231</v>
      </c>
      <c r="BA407" s="573">
        <v>0</v>
      </c>
      <c r="BB407" s="305">
        <v>0</v>
      </c>
      <c r="BC407" s="582">
        <v>0</v>
      </c>
      <c r="BD407" s="583">
        <v>0</v>
      </c>
      <c r="BE407" s="584">
        <v>0</v>
      </c>
      <c r="BF407" s="585">
        <v>1.1900000000000001E-2</v>
      </c>
      <c r="BG407" s="584">
        <v>0</v>
      </c>
      <c r="BH407" s="604">
        <v>0</v>
      </c>
      <c r="BI407" s="605"/>
      <c r="BK407" s="547"/>
    </row>
    <row r="408" spans="1:63" x14ac:dyDescent="0.2">
      <c r="A408" s="311" t="s">
        <v>770</v>
      </c>
      <c r="B408" s="606" t="s">
        <v>771</v>
      </c>
      <c r="C408" s="607" t="s">
        <v>773</v>
      </c>
      <c r="D408" s="608" t="s">
        <v>1169</v>
      </c>
      <c r="E408" s="185" t="s">
        <v>1174</v>
      </c>
      <c r="F408" s="609" t="s">
        <v>131</v>
      </c>
      <c r="G408" s="187">
        <v>48</v>
      </c>
      <c r="H408" s="610"/>
      <c r="I408" s="611">
        <v>0</v>
      </c>
      <c r="J408" s="611">
        <v>0</v>
      </c>
      <c r="K408" s="611">
        <v>0</v>
      </c>
      <c r="L408" s="611">
        <v>0</v>
      </c>
      <c r="M408" s="612">
        <v>0</v>
      </c>
      <c r="N408" s="186">
        <v>0</v>
      </c>
      <c r="O408" s="613">
        <v>0</v>
      </c>
      <c r="P408" s="613">
        <v>0</v>
      </c>
      <c r="Q408" s="614">
        <v>0</v>
      </c>
      <c r="R408" s="615">
        <v>0</v>
      </c>
      <c r="S408" s="613">
        <v>0</v>
      </c>
      <c r="T408" s="186">
        <v>0</v>
      </c>
      <c r="U408" s="616">
        <v>0</v>
      </c>
      <c r="V408" s="617">
        <v>0</v>
      </c>
      <c r="W408" s="563">
        <v>0</v>
      </c>
      <c r="X408" s="564">
        <v>0</v>
      </c>
      <c r="Y408" s="565">
        <v>0</v>
      </c>
      <c r="Z408" s="564">
        <v>0</v>
      </c>
      <c r="AA408" s="566">
        <v>0</v>
      </c>
      <c r="AB408" s="567">
        <v>0</v>
      </c>
      <c r="AC408" s="618">
        <v>0</v>
      </c>
      <c r="AD408" s="619">
        <v>0</v>
      </c>
      <c r="AE408" s="569">
        <v>0</v>
      </c>
      <c r="AF408" s="568">
        <v>0</v>
      </c>
      <c r="AG408" s="570">
        <v>0</v>
      </c>
      <c r="AH408" s="571">
        <v>0</v>
      </c>
      <c r="AI408" s="620">
        <v>0.33929999999999999</v>
      </c>
      <c r="AJ408" s="678">
        <v>0.4572</v>
      </c>
      <c r="AK408" s="621">
        <v>0</v>
      </c>
      <c r="AL408" s="574">
        <v>0</v>
      </c>
      <c r="AM408" s="601">
        <v>0.41160000000000002</v>
      </c>
      <c r="AN408" s="602">
        <v>0</v>
      </c>
      <c r="AO408" s="603">
        <v>0</v>
      </c>
      <c r="AP408" s="578">
        <v>0</v>
      </c>
      <c r="AQ408" s="578" t="s">
        <v>1377</v>
      </c>
      <c r="AR408" s="579">
        <v>0</v>
      </c>
      <c r="AS408" s="305">
        <v>0</v>
      </c>
      <c r="AT408" s="557">
        <v>0</v>
      </c>
      <c r="AU408" s="557">
        <v>0</v>
      </c>
      <c r="AV408" s="580">
        <v>0</v>
      </c>
      <c r="AW408" s="581">
        <v>0</v>
      </c>
      <c r="AX408" s="580">
        <v>0</v>
      </c>
      <c r="AY408" s="580">
        <v>0</v>
      </c>
      <c r="AZ408" s="229" t="s">
        <v>1231</v>
      </c>
      <c r="BA408" s="573">
        <v>0</v>
      </c>
      <c r="BB408" s="305">
        <v>0</v>
      </c>
      <c r="BC408" s="582">
        <v>0</v>
      </c>
      <c r="BD408" s="583">
        <v>0</v>
      </c>
      <c r="BE408" s="584">
        <v>0</v>
      </c>
      <c r="BF408" s="585">
        <v>1.23E-2</v>
      </c>
      <c r="BG408" s="584">
        <v>0</v>
      </c>
      <c r="BH408" s="604">
        <v>0</v>
      </c>
      <c r="BI408" s="605"/>
      <c r="BK408" s="547"/>
    </row>
    <row r="409" spans="1:63" x14ac:dyDescent="0.2">
      <c r="A409" s="42" t="s">
        <v>773</v>
      </c>
      <c r="B409" s="43" t="s">
        <v>774</v>
      </c>
      <c r="C409" s="44" t="s">
        <v>773</v>
      </c>
      <c r="D409" s="45" t="s">
        <v>774</v>
      </c>
      <c r="E409" s="46" t="s">
        <v>775</v>
      </c>
      <c r="F409" s="47" t="s">
        <v>131</v>
      </c>
      <c r="G409" s="48">
        <v>48</v>
      </c>
      <c r="H409" s="610"/>
      <c r="I409" s="622">
        <v>27888081</v>
      </c>
      <c r="J409" s="622">
        <v>8524488</v>
      </c>
      <c r="K409" s="622">
        <v>0</v>
      </c>
      <c r="L409" s="622">
        <v>0</v>
      </c>
      <c r="M409" s="190">
        <v>0</v>
      </c>
      <c r="N409" s="623">
        <v>27888081</v>
      </c>
      <c r="O409" s="624">
        <v>8524488</v>
      </c>
      <c r="P409" s="624">
        <v>19363593</v>
      </c>
      <c r="Q409" s="625">
        <v>1127.92</v>
      </c>
      <c r="R409" s="626">
        <v>116.64999999999999</v>
      </c>
      <c r="S409" s="624">
        <v>959913</v>
      </c>
      <c r="T409" s="623">
        <v>0</v>
      </c>
      <c r="U409" s="627">
        <v>19363593</v>
      </c>
      <c r="V409" s="628">
        <v>17167.52</v>
      </c>
      <c r="W409" s="563">
        <v>1544299</v>
      </c>
      <c r="X409" s="564">
        <v>1369.16</v>
      </c>
      <c r="Y409" s="565">
        <v>15798.36</v>
      </c>
      <c r="Z409" s="564">
        <v>0</v>
      </c>
      <c r="AA409" s="566">
        <v>0</v>
      </c>
      <c r="AB409" s="567">
        <v>19363593</v>
      </c>
      <c r="AC409" s="674">
        <v>17167.52</v>
      </c>
      <c r="AD409" s="629">
        <v>1.81494</v>
      </c>
      <c r="AE409" s="569">
        <v>0</v>
      </c>
      <c r="AF409" s="675">
        <v>1.81494</v>
      </c>
      <c r="AG409" s="676">
        <v>1.7968</v>
      </c>
      <c r="AH409" s="676">
        <v>1.7968</v>
      </c>
      <c r="AI409" s="630">
        <v>0</v>
      </c>
      <c r="AJ409" s="631">
        <v>0</v>
      </c>
      <c r="AK409" s="631">
        <v>0</v>
      </c>
      <c r="AL409" s="574">
        <v>0</v>
      </c>
      <c r="AM409" s="601">
        <v>0</v>
      </c>
      <c r="AN409" s="602">
        <v>0</v>
      </c>
      <c r="AO409" s="603">
        <v>0</v>
      </c>
      <c r="AP409" s="578">
        <v>0</v>
      </c>
      <c r="AQ409" s="578" t="s">
        <v>1377</v>
      </c>
      <c r="AR409" s="579">
        <v>0</v>
      </c>
      <c r="AS409" s="305">
        <v>0</v>
      </c>
      <c r="AT409" s="557">
        <v>0</v>
      </c>
      <c r="AU409" s="557">
        <v>0</v>
      </c>
      <c r="AV409" s="580">
        <v>19363593</v>
      </c>
      <c r="AW409" s="581">
        <v>116.64999999999999</v>
      </c>
      <c r="AX409" s="580">
        <v>959913</v>
      </c>
      <c r="AY409" s="580">
        <v>18403680</v>
      </c>
      <c r="AZ409" s="229" t="s">
        <v>1231</v>
      </c>
      <c r="BA409" s="573">
        <v>1.7968</v>
      </c>
      <c r="BB409" s="305">
        <v>0</v>
      </c>
      <c r="BC409" s="582">
        <v>0</v>
      </c>
      <c r="BD409" s="583">
        <v>1.81494</v>
      </c>
      <c r="BE409" s="584">
        <v>3.6299999999999999E-2</v>
      </c>
      <c r="BF409" s="585">
        <v>0</v>
      </c>
      <c r="BG409" s="584">
        <v>0</v>
      </c>
      <c r="BH409" s="604">
        <v>0</v>
      </c>
      <c r="BI409" s="605"/>
      <c r="BK409" s="547"/>
    </row>
    <row r="410" spans="1:63" x14ac:dyDescent="0.2">
      <c r="A410" s="22" t="s">
        <v>776</v>
      </c>
      <c r="B410" s="37" t="s">
        <v>777</v>
      </c>
      <c r="C410" s="38" t="s">
        <v>776</v>
      </c>
      <c r="D410" s="24" t="s">
        <v>777</v>
      </c>
      <c r="E410" s="39" t="s">
        <v>778</v>
      </c>
      <c r="F410" s="40" t="s">
        <v>131</v>
      </c>
      <c r="G410" s="41">
        <v>49</v>
      </c>
      <c r="H410" s="525"/>
      <c r="I410" s="555">
        <v>1520755</v>
      </c>
      <c r="J410" s="555">
        <v>395327</v>
      </c>
      <c r="K410" s="555">
        <v>0</v>
      </c>
      <c r="L410" s="555">
        <v>0</v>
      </c>
      <c r="M410" s="595">
        <v>0</v>
      </c>
      <c r="N410" s="181">
        <v>1520755</v>
      </c>
      <c r="O410" s="556">
        <v>395327</v>
      </c>
      <c r="P410" s="556">
        <v>1125428</v>
      </c>
      <c r="Q410" s="596">
        <v>83.15</v>
      </c>
      <c r="R410" s="597">
        <v>2.94</v>
      </c>
      <c r="S410" s="556">
        <v>24193</v>
      </c>
      <c r="T410" s="181">
        <v>0</v>
      </c>
      <c r="U410" s="598">
        <v>1125428</v>
      </c>
      <c r="V410" s="599">
        <v>13534.91</v>
      </c>
      <c r="W410" s="563">
        <v>0</v>
      </c>
      <c r="X410" s="564">
        <v>0</v>
      </c>
      <c r="Y410" s="565">
        <v>13534.91</v>
      </c>
      <c r="Z410" s="564">
        <v>0</v>
      </c>
      <c r="AA410" s="566">
        <v>0</v>
      </c>
      <c r="AB410" s="567">
        <v>1125428</v>
      </c>
      <c r="AC410" s="538">
        <v>13534.91</v>
      </c>
      <c r="AD410" s="600">
        <v>1.4309000000000001</v>
      </c>
      <c r="AE410" s="569">
        <v>0</v>
      </c>
      <c r="AF410" s="568">
        <v>1.4309000000000001</v>
      </c>
      <c r="AG410" s="570">
        <v>1.4166000000000001</v>
      </c>
      <c r="AH410" s="571">
        <v>1.4166000000000001</v>
      </c>
      <c r="AI410" s="572">
        <v>1</v>
      </c>
      <c r="AJ410" s="573">
        <v>1.4166000000000001</v>
      </c>
      <c r="AK410" s="573">
        <v>1.4166000000000001</v>
      </c>
      <c r="AL410" s="574">
        <v>1.0415999999999999</v>
      </c>
      <c r="AM410" s="601">
        <v>1.36</v>
      </c>
      <c r="AN410" s="602">
        <v>1.36</v>
      </c>
      <c r="AO410" s="603">
        <v>1.4737</v>
      </c>
      <c r="AP410" s="578">
        <v>0</v>
      </c>
      <c r="AQ410" s="578">
        <v>0</v>
      </c>
      <c r="AR410" s="579">
        <v>0</v>
      </c>
      <c r="AS410" s="305">
        <v>0</v>
      </c>
      <c r="AT410" s="557">
        <v>1</v>
      </c>
      <c r="AU410" s="557">
        <v>1</v>
      </c>
      <c r="AV410" s="580">
        <v>1125428</v>
      </c>
      <c r="AW410" s="581">
        <v>2.94</v>
      </c>
      <c r="AX410" s="580">
        <v>24193</v>
      </c>
      <c r="AY410" s="580">
        <v>1101235</v>
      </c>
      <c r="AZ410" s="229" t="s">
        <v>1231</v>
      </c>
      <c r="BA410" s="573">
        <v>1.4166000000000001</v>
      </c>
      <c r="BB410" s="305">
        <v>0</v>
      </c>
      <c r="BC410" s="582">
        <v>0</v>
      </c>
      <c r="BD410" s="583">
        <v>1.4309000000000001</v>
      </c>
      <c r="BE410" s="584">
        <v>2.86E-2</v>
      </c>
      <c r="BF410" s="585">
        <v>2.86E-2</v>
      </c>
      <c r="BG410" s="584">
        <v>2.86E-2</v>
      </c>
      <c r="BH410" s="604">
        <v>0</v>
      </c>
      <c r="BI410" s="605"/>
      <c r="BK410" s="547"/>
    </row>
    <row r="411" spans="1:63" x14ac:dyDescent="0.2">
      <c r="A411" s="22" t="s">
        <v>779</v>
      </c>
      <c r="B411" s="37" t="s">
        <v>780</v>
      </c>
      <c r="C411" s="38" t="s">
        <v>779</v>
      </c>
      <c r="D411" s="24" t="s">
        <v>780</v>
      </c>
      <c r="E411" s="39" t="s">
        <v>781</v>
      </c>
      <c r="F411" s="40" t="s">
        <v>100</v>
      </c>
      <c r="G411" s="41">
        <v>49</v>
      </c>
      <c r="H411" s="525"/>
      <c r="I411" s="555">
        <v>1463125</v>
      </c>
      <c r="J411" s="555">
        <v>415906</v>
      </c>
      <c r="K411" s="555">
        <v>0</v>
      </c>
      <c r="L411" s="555">
        <v>0</v>
      </c>
      <c r="M411" s="595">
        <v>0</v>
      </c>
      <c r="N411" s="181">
        <v>1463125</v>
      </c>
      <c r="O411" s="556">
        <v>415906</v>
      </c>
      <c r="P411" s="556">
        <v>1047219</v>
      </c>
      <c r="Q411" s="596">
        <v>93.6</v>
      </c>
      <c r="R411" s="597">
        <v>0.53</v>
      </c>
      <c r="S411" s="556">
        <v>4361</v>
      </c>
      <c r="T411" s="181">
        <v>0</v>
      </c>
      <c r="U411" s="598">
        <v>1047219</v>
      </c>
      <c r="V411" s="599">
        <v>11188.24</v>
      </c>
      <c r="W411" s="563">
        <v>627</v>
      </c>
      <c r="X411" s="564">
        <v>6.7</v>
      </c>
      <c r="Y411" s="565">
        <v>11181.539999999999</v>
      </c>
      <c r="Z411" s="564">
        <v>0</v>
      </c>
      <c r="AA411" s="566">
        <v>0</v>
      </c>
      <c r="AB411" s="567">
        <v>1047219</v>
      </c>
      <c r="AC411" s="538">
        <v>11188.24</v>
      </c>
      <c r="AD411" s="600">
        <v>1.1828099999999999</v>
      </c>
      <c r="AE411" s="569">
        <v>0</v>
      </c>
      <c r="AF411" s="568">
        <v>1.1828099999999999</v>
      </c>
      <c r="AG411" s="570">
        <v>1.171</v>
      </c>
      <c r="AH411" s="571">
        <v>1.171</v>
      </c>
      <c r="AI411" s="572">
        <v>1</v>
      </c>
      <c r="AJ411" s="573">
        <v>1.171</v>
      </c>
      <c r="AK411" s="573">
        <v>1.171</v>
      </c>
      <c r="AL411" s="574">
        <v>1.1383000000000001</v>
      </c>
      <c r="AM411" s="601">
        <v>1.0286999999999999</v>
      </c>
      <c r="AN411" s="602">
        <v>1.0286999999999999</v>
      </c>
      <c r="AO411" s="603">
        <v>1.3485</v>
      </c>
      <c r="AP411" s="578">
        <v>0</v>
      </c>
      <c r="AQ411" s="578">
        <v>0</v>
      </c>
      <c r="AR411" s="579">
        <v>0</v>
      </c>
      <c r="AS411" s="305">
        <v>0</v>
      </c>
      <c r="AT411" s="557">
        <v>1</v>
      </c>
      <c r="AU411" s="557">
        <v>1</v>
      </c>
      <c r="AV411" s="580">
        <v>1047219</v>
      </c>
      <c r="AW411" s="581">
        <v>0.53</v>
      </c>
      <c r="AX411" s="580">
        <v>4361</v>
      </c>
      <c r="AY411" s="580">
        <v>1042858</v>
      </c>
      <c r="AZ411" s="229" t="s">
        <v>1231</v>
      </c>
      <c r="BA411" s="573">
        <v>1.171</v>
      </c>
      <c r="BB411" s="305">
        <v>0</v>
      </c>
      <c r="BC411" s="582">
        <v>0</v>
      </c>
      <c r="BD411" s="583">
        <v>1.1828099999999999</v>
      </c>
      <c r="BE411" s="584">
        <v>2.3699999999999999E-2</v>
      </c>
      <c r="BF411" s="585">
        <v>2.3699999999999999E-2</v>
      </c>
      <c r="BG411" s="584">
        <v>2.3699999999999999E-2</v>
      </c>
      <c r="BH411" s="604">
        <v>0</v>
      </c>
      <c r="BI411" s="605"/>
      <c r="BK411" s="547"/>
    </row>
    <row r="412" spans="1:63" x14ac:dyDescent="0.2">
      <c r="A412" s="22" t="s">
        <v>782</v>
      </c>
      <c r="B412" s="37" t="s">
        <v>783</v>
      </c>
      <c r="C412" s="38" t="s">
        <v>782</v>
      </c>
      <c r="D412" s="24" t="s">
        <v>783</v>
      </c>
      <c r="E412" s="39" t="s">
        <v>784</v>
      </c>
      <c r="F412" s="40" t="s">
        <v>100</v>
      </c>
      <c r="G412" s="41">
        <v>49</v>
      </c>
      <c r="H412" s="525"/>
      <c r="I412" s="555">
        <v>466233</v>
      </c>
      <c r="J412" s="555">
        <v>142711</v>
      </c>
      <c r="K412" s="555">
        <v>0</v>
      </c>
      <c r="L412" s="555">
        <v>0</v>
      </c>
      <c r="M412" s="595">
        <v>0</v>
      </c>
      <c r="N412" s="181">
        <v>466233</v>
      </c>
      <c r="O412" s="556">
        <v>142711</v>
      </c>
      <c r="P412" s="556">
        <v>323522</v>
      </c>
      <c r="Q412" s="596">
        <v>25.19</v>
      </c>
      <c r="R412" s="597">
        <v>0.17</v>
      </c>
      <c r="S412" s="556">
        <v>1399</v>
      </c>
      <c r="T412" s="181">
        <v>0</v>
      </c>
      <c r="U412" s="598">
        <v>323522</v>
      </c>
      <c r="V412" s="599">
        <v>12843.27</v>
      </c>
      <c r="W412" s="563">
        <v>0</v>
      </c>
      <c r="X412" s="564">
        <v>0</v>
      </c>
      <c r="Y412" s="565">
        <v>12843.27</v>
      </c>
      <c r="Z412" s="564" t="s">
        <v>1238</v>
      </c>
      <c r="AA412" s="566" t="s">
        <v>1238</v>
      </c>
      <c r="AB412" s="567">
        <v>323522</v>
      </c>
      <c r="AC412" s="538">
        <v>12843.27</v>
      </c>
      <c r="AD412" s="600">
        <v>1.35778</v>
      </c>
      <c r="AE412" s="569">
        <v>0</v>
      </c>
      <c r="AF412" s="568">
        <v>1.35778</v>
      </c>
      <c r="AG412" s="570">
        <v>1.3442000000000001</v>
      </c>
      <c r="AH412" s="571">
        <v>1.3442000000000001</v>
      </c>
      <c r="AI412" s="572">
        <v>1</v>
      </c>
      <c r="AJ412" s="573">
        <v>1.3442000000000001</v>
      </c>
      <c r="AK412" s="573">
        <v>1.3442000000000001</v>
      </c>
      <c r="AL412" s="574">
        <v>1.0185999999999999</v>
      </c>
      <c r="AM412" s="601">
        <v>1.3197000000000001</v>
      </c>
      <c r="AN412" s="602">
        <v>1.3197000000000001</v>
      </c>
      <c r="AO412" s="603">
        <v>1.5069999999999999</v>
      </c>
      <c r="AP412" s="578">
        <v>0</v>
      </c>
      <c r="AQ412" s="578">
        <v>0</v>
      </c>
      <c r="AR412" s="579">
        <v>0</v>
      </c>
      <c r="AS412" s="305">
        <v>0</v>
      </c>
      <c r="AT412" s="557">
        <v>1</v>
      </c>
      <c r="AU412" s="557">
        <v>1</v>
      </c>
      <c r="AV412" s="580">
        <v>323522</v>
      </c>
      <c r="AW412" s="581">
        <v>0.17</v>
      </c>
      <c r="AX412" s="580">
        <v>1399</v>
      </c>
      <c r="AY412" s="580">
        <v>322123</v>
      </c>
      <c r="AZ412" s="229" t="s">
        <v>1231</v>
      </c>
      <c r="BA412" s="573">
        <v>1.3442000000000001</v>
      </c>
      <c r="BB412" s="305">
        <v>0</v>
      </c>
      <c r="BC412" s="582">
        <v>0</v>
      </c>
      <c r="BD412" s="583">
        <v>1.35778</v>
      </c>
      <c r="BE412" s="584">
        <v>2.7199999999999998E-2</v>
      </c>
      <c r="BF412" s="585">
        <v>2.7199999999999998E-2</v>
      </c>
      <c r="BG412" s="584">
        <v>2.7199999999999998E-2</v>
      </c>
      <c r="BH412" s="604">
        <v>0</v>
      </c>
      <c r="BI412" s="605"/>
      <c r="BK412" s="547"/>
    </row>
    <row r="413" spans="1:63" x14ac:dyDescent="0.2">
      <c r="A413" s="22" t="s">
        <v>785</v>
      </c>
      <c r="B413" s="37" t="s">
        <v>786</v>
      </c>
      <c r="C413" s="38" t="s">
        <v>785</v>
      </c>
      <c r="D413" s="24" t="s">
        <v>786</v>
      </c>
      <c r="E413" s="39" t="s">
        <v>787</v>
      </c>
      <c r="F413" s="40" t="s">
        <v>100</v>
      </c>
      <c r="G413" s="41">
        <v>49</v>
      </c>
      <c r="H413" s="525"/>
      <c r="I413" s="555">
        <v>1789732</v>
      </c>
      <c r="J413" s="555">
        <v>454872</v>
      </c>
      <c r="K413" s="555">
        <v>0</v>
      </c>
      <c r="L413" s="555">
        <v>0</v>
      </c>
      <c r="M413" s="595">
        <v>0</v>
      </c>
      <c r="N413" s="181">
        <v>1789732</v>
      </c>
      <c r="O413" s="556">
        <v>454872</v>
      </c>
      <c r="P413" s="556">
        <v>1334860</v>
      </c>
      <c r="Q413" s="596">
        <v>113.11</v>
      </c>
      <c r="R413" s="597">
        <v>0</v>
      </c>
      <c r="S413" s="556">
        <v>0</v>
      </c>
      <c r="T413" s="181">
        <v>0</v>
      </c>
      <c r="U413" s="598">
        <v>1334860</v>
      </c>
      <c r="V413" s="599">
        <v>11801.43</v>
      </c>
      <c r="W413" s="563">
        <v>1341</v>
      </c>
      <c r="X413" s="564">
        <v>11.86</v>
      </c>
      <c r="Y413" s="565">
        <v>11789.57</v>
      </c>
      <c r="Z413" s="564">
        <v>0</v>
      </c>
      <c r="AA413" s="566">
        <v>0</v>
      </c>
      <c r="AB413" s="567">
        <v>1334860</v>
      </c>
      <c r="AC413" s="538">
        <v>11801.43</v>
      </c>
      <c r="AD413" s="600">
        <v>1.2476400000000001</v>
      </c>
      <c r="AE413" s="569">
        <v>0</v>
      </c>
      <c r="AF413" s="568">
        <v>1.2476400000000001</v>
      </c>
      <c r="AG413" s="570">
        <v>1.2352000000000001</v>
      </c>
      <c r="AH413" s="571">
        <v>1.2352000000000001</v>
      </c>
      <c r="AI413" s="572">
        <v>1</v>
      </c>
      <c r="AJ413" s="573">
        <v>1.2352000000000001</v>
      </c>
      <c r="AK413" s="573">
        <v>1.2352000000000001</v>
      </c>
      <c r="AL413" s="574">
        <v>1.0451000000000001</v>
      </c>
      <c r="AM413" s="601">
        <v>1.1819</v>
      </c>
      <c r="AN413" s="602">
        <v>1.1819</v>
      </c>
      <c r="AO413" s="603">
        <v>1.4688000000000001</v>
      </c>
      <c r="AP413" s="578">
        <v>0</v>
      </c>
      <c r="AQ413" s="578">
        <v>0</v>
      </c>
      <c r="AR413" s="579">
        <v>0</v>
      </c>
      <c r="AS413" s="305">
        <v>0</v>
      </c>
      <c r="AT413" s="557">
        <v>1</v>
      </c>
      <c r="AU413" s="557">
        <v>1</v>
      </c>
      <c r="AV413" s="580">
        <v>1334860</v>
      </c>
      <c r="AW413" s="581">
        <v>0</v>
      </c>
      <c r="AX413" s="580">
        <v>0</v>
      </c>
      <c r="AY413" s="580">
        <v>1334860</v>
      </c>
      <c r="AZ413" s="229" t="s">
        <v>1231</v>
      </c>
      <c r="BA413" s="573">
        <v>1.2352000000000001</v>
      </c>
      <c r="BB413" s="305">
        <v>0</v>
      </c>
      <c r="BC413" s="582">
        <v>0</v>
      </c>
      <c r="BD413" s="583">
        <v>1.2476400000000001</v>
      </c>
      <c r="BE413" s="584">
        <v>2.5000000000000001E-2</v>
      </c>
      <c r="BF413" s="585">
        <v>2.5000000000000001E-2</v>
      </c>
      <c r="BG413" s="584">
        <v>2.5000000000000001E-2</v>
      </c>
      <c r="BH413" s="604">
        <v>0</v>
      </c>
      <c r="BI413" s="605"/>
      <c r="BK413" s="547"/>
    </row>
    <row r="414" spans="1:63" x14ac:dyDescent="0.2">
      <c r="A414" s="22" t="s">
        <v>788</v>
      </c>
      <c r="B414" s="37" t="s">
        <v>789</v>
      </c>
      <c r="C414" s="38" t="s">
        <v>788</v>
      </c>
      <c r="D414" s="24" t="s">
        <v>789</v>
      </c>
      <c r="E414" s="39" t="s">
        <v>790</v>
      </c>
      <c r="F414" s="40" t="s">
        <v>131</v>
      </c>
      <c r="G414" s="41">
        <v>49</v>
      </c>
      <c r="H414" s="525"/>
      <c r="I414" s="555">
        <v>4268967</v>
      </c>
      <c r="J414" s="555">
        <v>737321</v>
      </c>
      <c r="K414" s="555">
        <v>0</v>
      </c>
      <c r="L414" s="555">
        <v>0</v>
      </c>
      <c r="M414" s="595">
        <v>0</v>
      </c>
      <c r="N414" s="181">
        <v>4268967</v>
      </c>
      <c r="O414" s="556">
        <v>737321</v>
      </c>
      <c r="P414" s="556">
        <v>3531646</v>
      </c>
      <c r="Q414" s="596">
        <v>199.21</v>
      </c>
      <c r="R414" s="597">
        <v>4.24</v>
      </c>
      <c r="S414" s="556">
        <v>34891</v>
      </c>
      <c r="T414" s="181">
        <v>0</v>
      </c>
      <c r="U414" s="598">
        <v>3531646</v>
      </c>
      <c r="V414" s="599">
        <v>17728.259999999998</v>
      </c>
      <c r="W414" s="563">
        <v>242577</v>
      </c>
      <c r="X414" s="564">
        <v>1217.69</v>
      </c>
      <c r="Y414" s="565">
        <v>16510.57</v>
      </c>
      <c r="Z414" s="564">
        <v>0</v>
      </c>
      <c r="AA414" s="566">
        <v>0</v>
      </c>
      <c r="AB414" s="567">
        <v>3531646</v>
      </c>
      <c r="AC414" s="538">
        <v>17728.259999999998</v>
      </c>
      <c r="AD414" s="600">
        <v>1.87422</v>
      </c>
      <c r="AE414" s="569">
        <v>0</v>
      </c>
      <c r="AF414" s="568">
        <v>1.87422</v>
      </c>
      <c r="AG414" s="570">
        <v>1.8554999999999999</v>
      </c>
      <c r="AH414" s="571">
        <v>1.8554999999999999</v>
      </c>
      <c r="AI414" s="572">
        <v>1</v>
      </c>
      <c r="AJ414" s="573">
        <v>1.8554999999999999</v>
      </c>
      <c r="AK414" s="573">
        <v>1.8554999999999999</v>
      </c>
      <c r="AL414" s="574">
        <v>1.0776000000000001</v>
      </c>
      <c r="AM414" s="601">
        <v>1.7219</v>
      </c>
      <c r="AN414" s="602">
        <v>1.7219</v>
      </c>
      <c r="AO414" s="603">
        <v>1.4245000000000001</v>
      </c>
      <c r="AP414" s="578">
        <v>0</v>
      </c>
      <c r="AQ414" s="578">
        <v>0</v>
      </c>
      <c r="AR414" s="579">
        <v>0</v>
      </c>
      <c r="AS414" s="305">
        <v>0</v>
      </c>
      <c r="AT414" s="557">
        <v>1</v>
      </c>
      <c r="AU414" s="557">
        <v>1</v>
      </c>
      <c r="AV414" s="580">
        <v>3531646</v>
      </c>
      <c r="AW414" s="581">
        <v>4.24</v>
      </c>
      <c r="AX414" s="580">
        <v>34891</v>
      </c>
      <c r="AY414" s="580">
        <v>3496755</v>
      </c>
      <c r="AZ414" s="229" t="s">
        <v>1231</v>
      </c>
      <c r="BA414" s="573">
        <v>1.8554999999999999</v>
      </c>
      <c r="BB414" s="305">
        <v>0</v>
      </c>
      <c r="BC414" s="582">
        <v>0</v>
      </c>
      <c r="BD414" s="583">
        <v>1.87422</v>
      </c>
      <c r="BE414" s="584">
        <v>3.7499999999999999E-2</v>
      </c>
      <c r="BF414" s="585">
        <v>3.7499999999999999E-2</v>
      </c>
      <c r="BG414" s="584">
        <v>3.7499999999999999E-2</v>
      </c>
      <c r="BH414" s="604">
        <v>0</v>
      </c>
      <c r="BI414" s="605"/>
      <c r="BK414" s="547"/>
    </row>
    <row r="415" spans="1:63" x14ac:dyDescent="0.2">
      <c r="A415" s="22" t="s">
        <v>791</v>
      </c>
      <c r="B415" s="37" t="s">
        <v>792</v>
      </c>
      <c r="C415" s="38" t="s">
        <v>791</v>
      </c>
      <c r="D415" s="24" t="s">
        <v>792</v>
      </c>
      <c r="E415" s="39" t="s">
        <v>793</v>
      </c>
      <c r="F415" s="40" t="s">
        <v>131</v>
      </c>
      <c r="G415" s="41">
        <v>49</v>
      </c>
      <c r="H415" s="525"/>
      <c r="I415" s="555">
        <v>5309357</v>
      </c>
      <c r="J415" s="555">
        <v>908828</v>
      </c>
      <c r="K415" s="555">
        <v>0</v>
      </c>
      <c r="L415" s="555">
        <v>0</v>
      </c>
      <c r="M415" s="595">
        <v>0</v>
      </c>
      <c r="N415" s="181">
        <v>5309357</v>
      </c>
      <c r="O415" s="556">
        <v>908828</v>
      </c>
      <c r="P415" s="556">
        <v>4400529</v>
      </c>
      <c r="Q415" s="596">
        <v>254.01</v>
      </c>
      <c r="R415" s="597">
        <v>4.24</v>
      </c>
      <c r="S415" s="556">
        <v>34891</v>
      </c>
      <c r="T415" s="181">
        <v>0</v>
      </c>
      <c r="U415" s="598">
        <v>4400529</v>
      </c>
      <c r="V415" s="599">
        <v>17324.240000000002</v>
      </c>
      <c r="W415" s="563">
        <v>293113</v>
      </c>
      <c r="X415" s="564">
        <v>1153.94</v>
      </c>
      <c r="Y415" s="565">
        <v>16170.300000000001</v>
      </c>
      <c r="Z415" s="564">
        <v>0</v>
      </c>
      <c r="AA415" s="566">
        <v>0</v>
      </c>
      <c r="AB415" s="567">
        <v>4400529</v>
      </c>
      <c r="AC415" s="538">
        <v>17324.240000000002</v>
      </c>
      <c r="AD415" s="600">
        <v>1.83151</v>
      </c>
      <c r="AE415" s="569">
        <v>0</v>
      </c>
      <c r="AF415" s="568">
        <v>1.83151</v>
      </c>
      <c r="AG415" s="570">
        <v>1.8131999999999999</v>
      </c>
      <c r="AH415" s="571">
        <v>1.8131999999999999</v>
      </c>
      <c r="AI415" s="572">
        <v>1</v>
      </c>
      <c r="AJ415" s="573">
        <v>1.8131999999999999</v>
      </c>
      <c r="AK415" s="573">
        <v>1.8131999999999999</v>
      </c>
      <c r="AL415" s="574">
        <v>1.0318000000000001</v>
      </c>
      <c r="AM415" s="601">
        <v>1.7573000000000001</v>
      </c>
      <c r="AN415" s="602">
        <v>1.7573000000000001</v>
      </c>
      <c r="AO415" s="603">
        <v>1.4877</v>
      </c>
      <c r="AP415" s="578">
        <v>0</v>
      </c>
      <c r="AQ415" s="578">
        <v>0</v>
      </c>
      <c r="AR415" s="579">
        <v>0</v>
      </c>
      <c r="AS415" s="305">
        <v>0</v>
      </c>
      <c r="AT415" s="557">
        <v>1</v>
      </c>
      <c r="AU415" s="557">
        <v>1</v>
      </c>
      <c r="AV415" s="580">
        <v>4400529</v>
      </c>
      <c r="AW415" s="581">
        <v>4.24</v>
      </c>
      <c r="AX415" s="580">
        <v>34891</v>
      </c>
      <c r="AY415" s="580">
        <v>4365638</v>
      </c>
      <c r="AZ415" s="229" t="s">
        <v>1231</v>
      </c>
      <c r="BA415" s="573">
        <v>1.8131999999999999</v>
      </c>
      <c r="BB415" s="305">
        <v>0</v>
      </c>
      <c r="BC415" s="582">
        <v>0</v>
      </c>
      <c r="BD415" s="583">
        <v>1.83151</v>
      </c>
      <c r="BE415" s="584">
        <v>3.6600000000000001E-2</v>
      </c>
      <c r="BF415" s="585">
        <v>3.6600000000000001E-2</v>
      </c>
      <c r="BG415" s="584">
        <v>3.6600000000000001E-2</v>
      </c>
      <c r="BH415" s="604">
        <v>0</v>
      </c>
      <c r="BI415" s="605"/>
      <c r="BK415" s="547"/>
    </row>
    <row r="416" spans="1:63" x14ac:dyDescent="0.2">
      <c r="A416" s="22" t="s">
        <v>794</v>
      </c>
      <c r="B416" s="37" t="s">
        <v>795</v>
      </c>
      <c r="C416" s="38" t="s">
        <v>794</v>
      </c>
      <c r="D416" s="24" t="s">
        <v>795</v>
      </c>
      <c r="E416" s="39" t="s">
        <v>796</v>
      </c>
      <c r="F416" s="40" t="s">
        <v>131</v>
      </c>
      <c r="G416" s="41">
        <v>49</v>
      </c>
      <c r="H416" s="525"/>
      <c r="I416" s="555">
        <v>0</v>
      </c>
      <c r="J416" s="555">
        <v>0</v>
      </c>
      <c r="K416" s="555">
        <v>0</v>
      </c>
      <c r="L416" s="555">
        <v>0</v>
      </c>
      <c r="M416" s="595">
        <v>0</v>
      </c>
      <c r="N416" s="181">
        <v>0</v>
      </c>
      <c r="O416" s="556">
        <v>0</v>
      </c>
      <c r="P416" s="556">
        <v>0</v>
      </c>
      <c r="Q416" s="596">
        <v>1</v>
      </c>
      <c r="R416" s="597">
        <v>0</v>
      </c>
      <c r="S416" s="556">
        <v>0</v>
      </c>
      <c r="T416" s="181">
        <v>0</v>
      </c>
      <c r="U416" s="598">
        <v>0</v>
      </c>
      <c r="V416" s="599">
        <v>0</v>
      </c>
      <c r="W416" s="563">
        <v>0</v>
      </c>
      <c r="X416" s="564">
        <v>0</v>
      </c>
      <c r="Y416" s="565">
        <v>0</v>
      </c>
      <c r="Z416" s="564">
        <v>0</v>
      </c>
      <c r="AA416" s="566">
        <v>0</v>
      </c>
      <c r="AB416" s="567">
        <v>0</v>
      </c>
      <c r="AC416" s="538">
        <v>0</v>
      </c>
      <c r="AD416" s="600">
        <v>1</v>
      </c>
      <c r="AE416" s="569">
        <v>0</v>
      </c>
      <c r="AF416" s="568">
        <v>1</v>
      </c>
      <c r="AG416" s="570">
        <v>0.99</v>
      </c>
      <c r="AH416" s="571">
        <v>0.99</v>
      </c>
      <c r="AI416" s="572">
        <v>1</v>
      </c>
      <c r="AJ416" s="573">
        <v>0.99</v>
      </c>
      <c r="AK416" s="573">
        <v>0.99</v>
      </c>
      <c r="AL416" s="574">
        <v>0.98199999999999998</v>
      </c>
      <c r="AM416" s="601">
        <v>1.0081</v>
      </c>
      <c r="AN416" s="602">
        <v>1.0081</v>
      </c>
      <c r="AO416" s="603">
        <v>1.5630999999999999</v>
      </c>
      <c r="AP416" s="578">
        <v>0</v>
      </c>
      <c r="AQ416" s="578">
        <v>0</v>
      </c>
      <c r="AR416" s="579">
        <v>0</v>
      </c>
      <c r="AS416" s="305">
        <v>0</v>
      </c>
      <c r="AT416" s="557">
        <v>1</v>
      </c>
      <c r="AU416" s="557">
        <v>1</v>
      </c>
      <c r="AV416" s="580">
        <v>0</v>
      </c>
      <c r="AW416" s="581">
        <v>0</v>
      </c>
      <c r="AX416" s="580">
        <v>0</v>
      </c>
      <c r="AY416" s="580">
        <v>0</v>
      </c>
      <c r="AZ416" s="229" t="s">
        <v>1231</v>
      </c>
      <c r="BA416" s="573">
        <v>0.99</v>
      </c>
      <c r="BB416" s="305">
        <v>0</v>
      </c>
      <c r="BC416" s="582">
        <v>0</v>
      </c>
      <c r="BD416" s="583">
        <v>1</v>
      </c>
      <c r="BE416" s="584">
        <v>0.02</v>
      </c>
      <c r="BF416" s="585">
        <v>0.02</v>
      </c>
      <c r="BG416" s="584">
        <v>0.02</v>
      </c>
      <c r="BH416" s="604">
        <v>1</v>
      </c>
      <c r="BI416" s="605"/>
      <c r="BK416" s="547"/>
    </row>
    <row r="417" spans="1:63" x14ac:dyDescent="0.2">
      <c r="A417" s="22" t="s">
        <v>797</v>
      </c>
      <c r="B417" s="37" t="s">
        <v>798</v>
      </c>
      <c r="C417" s="38" t="s">
        <v>797</v>
      </c>
      <c r="D417" s="24" t="s">
        <v>798</v>
      </c>
      <c r="E417" s="39" t="s">
        <v>799</v>
      </c>
      <c r="F417" s="40" t="s">
        <v>153</v>
      </c>
      <c r="G417" s="41">
        <v>50</v>
      </c>
      <c r="H417" s="525"/>
      <c r="I417" s="555">
        <v>5601744</v>
      </c>
      <c r="J417" s="555">
        <v>820162</v>
      </c>
      <c r="K417" s="555">
        <v>0</v>
      </c>
      <c r="L417" s="555">
        <v>0</v>
      </c>
      <c r="M417" s="595">
        <v>0</v>
      </c>
      <c r="N417" s="181">
        <v>5601744</v>
      </c>
      <c r="O417" s="556">
        <v>820162</v>
      </c>
      <c r="P417" s="556">
        <v>4781582</v>
      </c>
      <c r="Q417" s="596">
        <v>288.56</v>
      </c>
      <c r="R417" s="597">
        <v>14.31</v>
      </c>
      <c r="S417" s="556">
        <v>117757</v>
      </c>
      <c r="T417" s="181">
        <v>0</v>
      </c>
      <c r="U417" s="598">
        <v>4781582</v>
      </c>
      <c r="V417" s="599">
        <v>16570.490000000002</v>
      </c>
      <c r="W417" s="563">
        <v>4428</v>
      </c>
      <c r="X417" s="564">
        <v>15.35</v>
      </c>
      <c r="Y417" s="565">
        <v>16555.140000000003</v>
      </c>
      <c r="Z417" s="564">
        <v>0</v>
      </c>
      <c r="AA417" s="566">
        <v>0</v>
      </c>
      <c r="AB417" s="567">
        <v>4781582</v>
      </c>
      <c r="AC417" s="538">
        <v>16570.490000000002</v>
      </c>
      <c r="AD417" s="600">
        <v>1.7518199999999999</v>
      </c>
      <c r="AE417" s="569">
        <v>0</v>
      </c>
      <c r="AF417" s="568">
        <v>1.7518199999999999</v>
      </c>
      <c r="AG417" s="570">
        <v>1.7343</v>
      </c>
      <c r="AH417" s="571">
        <v>1.7343</v>
      </c>
      <c r="AI417" s="572">
        <v>1</v>
      </c>
      <c r="AJ417" s="573">
        <v>1.7343</v>
      </c>
      <c r="AK417" s="573">
        <v>1.7343</v>
      </c>
      <c r="AL417" s="574">
        <v>1.119</v>
      </c>
      <c r="AM417" s="601">
        <v>1.5499000000000001</v>
      </c>
      <c r="AN417" s="602">
        <v>1.5499000000000001</v>
      </c>
      <c r="AO417" s="603">
        <v>1.3717999999999999</v>
      </c>
      <c r="AP417" s="578">
        <v>0</v>
      </c>
      <c r="AQ417" s="578">
        <v>0</v>
      </c>
      <c r="AR417" s="579">
        <v>0</v>
      </c>
      <c r="AS417" s="305">
        <v>0</v>
      </c>
      <c r="AT417" s="557">
        <v>1</v>
      </c>
      <c r="AU417" s="557">
        <v>1</v>
      </c>
      <c r="AV417" s="580">
        <v>4781582</v>
      </c>
      <c r="AW417" s="581">
        <v>14.31</v>
      </c>
      <c r="AX417" s="580">
        <v>117757</v>
      </c>
      <c r="AY417" s="580">
        <v>4663825</v>
      </c>
      <c r="AZ417" s="229" t="s">
        <v>1231</v>
      </c>
      <c r="BA417" s="573">
        <v>1.7343</v>
      </c>
      <c r="BB417" s="305">
        <v>0</v>
      </c>
      <c r="BC417" s="582">
        <v>0</v>
      </c>
      <c r="BD417" s="583">
        <v>1.7518199999999999</v>
      </c>
      <c r="BE417" s="584">
        <v>3.5000000000000003E-2</v>
      </c>
      <c r="BF417" s="585">
        <v>3.5000000000000003E-2</v>
      </c>
      <c r="BG417" s="584">
        <v>3.5000000000000003E-2</v>
      </c>
      <c r="BH417" s="604">
        <v>0</v>
      </c>
      <c r="BI417" s="605"/>
      <c r="BK417" s="547"/>
    </row>
    <row r="418" spans="1:63" x14ac:dyDescent="0.2">
      <c r="A418" s="22" t="s">
        <v>800</v>
      </c>
      <c r="B418" s="37" t="s">
        <v>801</v>
      </c>
      <c r="C418" s="38" t="s">
        <v>800</v>
      </c>
      <c r="D418" s="24" t="s">
        <v>801</v>
      </c>
      <c r="E418" s="39" t="s">
        <v>802</v>
      </c>
      <c r="F418" s="40" t="s">
        <v>10</v>
      </c>
      <c r="G418" s="41">
        <v>50</v>
      </c>
      <c r="H418" s="525"/>
      <c r="I418" s="555">
        <v>605173</v>
      </c>
      <c r="J418" s="555">
        <v>72757</v>
      </c>
      <c r="K418" s="555">
        <v>0</v>
      </c>
      <c r="L418" s="555">
        <v>0</v>
      </c>
      <c r="M418" s="595">
        <v>0</v>
      </c>
      <c r="N418" s="181">
        <v>605173</v>
      </c>
      <c r="O418" s="556">
        <v>72757</v>
      </c>
      <c r="P418" s="556">
        <v>532416</v>
      </c>
      <c r="Q418" s="596">
        <v>43.73</v>
      </c>
      <c r="R418" s="597">
        <v>0.89000000000000012</v>
      </c>
      <c r="S418" s="556">
        <v>7324</v>
      </c>
      <c r="T418" s="181">
        <v>0</v>
      </c>
      <c r="U418" s="598">
        <v>532416</v>
      </c>
      <c r="V418" s="599">
        <v>12175.07</v>
      </c>
      <c r="W418" s="563">
        <v>331</v>
      </c>
      <c r="X418" s="564">
        <v>7.57</v>
      </c>
      <c r="Y418" s="565">
        <v>12167.5</v>
      </c>
      <c r="Z418" s="564" t="s">
        <v>1238</v>
      </c>
      <c r="AA418" s="566" t="s">
        <v>1238</v>
      </c>
      <c r="AB418" s="567">
        <v>532416</v>
      </c>
      <c r="AC418" s="538">
        <v>12175.07</v>
      </c>
      <c r="AD418" s="600">
        <v>1.28714</v>
      </c>
      <c r="AE418" s="569">
        <v>0</v>
      </c>
      <c r="AF418" s="568">
        <v>1.28714</v>
      </c>
      <c r="AG418" s="570">
        <v>1.2743</v>
      </c>
      <c r="AH418" s="571">
        <v>1.2743</v>
      </c>
      <c r="AI418" s="572">
        <v>1</v>
      </c>
      <c r="AJ418" s="573">
        <v>1.2743</v>
      </c>
      <c r="AK418" s="573">
        <v>1.2743</v>
      </c>
      <c r="AL418" s="574">
        <v>0.99250000000000005</v>
      </c>
      <c r="AM418" s="601">
        <v>1.2839</v>
      </c>
      <c r="AN418" s="602">
        <v>1.2839</v>
      </c>
      <c r="AO418" s="603">
        <v>1.5466</v>
      </c>
      <c r="AP418" s="578">
        <v>0</v>
      </c>
      <c r="AQ418" s="578">
        <v>0</v>
      </c>
      <c r="AR418" s="579">
        <v>0</v>
      </c>
      <c r="AS418" s="305">
        <v>0</v>
      </c>
      <c r="AT418" s="557">
        <v>1</v>
      </c>
      <c r="AU418" s="557">
        <v>1</v>
      </c>
      <c r="AV418" s="580">
        <v>532416</v>
      </c>
      <c r="AW418" s="581">
        <v>0.89000000000000012</v>
      </c>
      <c r="AX418" s="580">
        <v>7324</v>
      </c>
      <c r="AY418" s="580">
        <v>525092</v>
      </c>
      <c r="AZ418" s="229" t="s">
        <v>1231</v>
      </c>
      <c r="BA418" s="573">
        <v>1.2743</v>
      </c>
      <c r="BB418" s="305">
        <v>0</v>
      </c>
      <c r="BC418" s="582">
        <v>0</v>
      </c>
      <c r="BD418" s="583">
        <v>1.28714</v>
      </c>
      <c r="BE418" s="584">
        <v>2.5700000000000001E-2</v>
      </c>
      <c r="BF418" s="585">
        <v>2.5700000000000001E-2</v>
      </c>
      <c r="BG418" s="584">
        <v>2.5700000000000001E-2</v>
      </c>
      <c r="BH418" s="604">
        <v>0</v>
      </c>
      <c r="BI418" s="605"/>
      <c r="BK418" s="547"/>
    </row>
    <row r="419" spans="1:63" x14ac:dyDescent="0.2">
      <c r="A419" s="22" t="s">
        <v>803</v>
      </c>
      <c r="B419" s="37" t="s">
        <v>804</v>
      </c>
      <c r="C419" s="38" t="s">
        <v>803</v>
      </c>
      <c r="D419" s="24" t="s">
        <v>804</v>
      </c>
      <c r="E419" s="39" t="s">
        <v>805</v>
      </c>
      <c r="F419" s="40" t="s">
        <v>10</v>
      </c>
      <c r="G419" s="41">
        <v>50</v>
      </c>
      <c r="H419" s="525"/>
      <c r="I419" s="555">
        <v>1023930</v>
      </c>
      <c r="J419" s="555">
        <v>174933</v>
      </c>
      <c r="K419" s="555">
        <v>0</v>
      </c>
      <c r="L419" s="555">
        <v>0</v>
      </c>
      <c r="M419" s="595">
        <v>0</v>
      </c>
      <c r="N419" s="181">
        <v>1023930</v>
      </c>
      <c r="O419" s="556">
        <v>174933</v>
      </c>
      <c r="P419" s="556">
        <v>848997</v>
      </c>
      <c r="Q419" s="596">
        <v>47.65</v>
      </c>
      <c r="R419" s="597">
        <v>3.53</v>
      </c>
      <c r="S419" s="556">
        <v>29048</v>
      </c>
      <c r="T419" s="181">
        <v>0</v>
      </c>
      <c r="U419" s="598">
        <v>848997</v>
      </c>
      <c r="V419" s="599">
        <v>17817.36</v>
      </c>
      <c r="W419" s="563">
        <v>1097</v>
      </c>
      <c r="X419" s="564">
        <v>23.02</v>
      </c>
      <c r="Y419" s="565">
        <v>17794.34</v>
      </c>
      <c r="Z419" s="564" t="s">
        <v>1238</v>
      </c>
      <c r="AA419" s="566" t="s">
        <v>1238</v>
      </c>
      <c r="AB419" s="567">
        <v>848997</v>
      </c>
      <c r="AC419" s="538">
        <v>17817.36</v>
      </c>
      <c r="AD419" s="600">
        <v>1.88364</v>
      </c>
      <c r="AE419" s="569">
        <v>0</v>
      </c>
      <c r="AF419" s="568">
        <v>1.88364</v>
      </c>
      <c r="AG419" s="570">
        <v>1.8648</v>
      </c>
      <c r="AH419" s="571">
        <v>1.8648</v>
      </c>
      <c r="AI419" s="572">
        <v>1</v>
      </c>
      <c r="AJ419" s="573">
        <v>1.8648</v>
      </c>
      <c r="AK419" s="573">
        <v>1.8648</v>
      </c>
      <c r="AL419" s="574">
        <v>1.1037000000000001</v>
      </c>
      <c r="AM419" s="601">
        <v>1.6896</v>
      </c>
      <c r="AN419" s="602">
        <v>1.6896</v>
      </c>
      <c r="AO419" s="603">
        <v>1.3908</v>
      </c>
      <c r="AP419" s="578">
        <v>0</v>
      </c>
      <c r="AQ419" s="578">
        <v>0</v>
      </c>
      <c r="AR419" s="579">
        <v>0</v>
      </c>
      <c r="AS419" s="305">
        <v>0</v>
      </c>
      <c r="AT419" s="557">
        <v>1</v>
      </c>
      <c r="AU419" s="557">
        <v>1</v>
      </c>
      <c r="AV419" s="580">
        <v>848997</v>
      </c>
      <c r="AW419" s="581">
        <v>3.53</v>
      </c>
      <c r="AX419" s="580">
        <v>29048</v>
      </c>
      <c r="AY419" s="580">
        <v>819949</v>
      </c>
      <c r="AZ419" s="229" t="s">
        <v>1231</v>
      </c>
      <c r="BA419" s="573">
        <v>1.8648</v>
      </c>
      <c r="BB419" s="305">
        <v>0</v>
      </c>
      <c r="BC419" s="582">
        <v>0</v>
      </c>
      <c r="BD419" s="583">
        <v>1.88364</v>
      </c>
      <c r="BE419" s="584">
        <v>3.7699999999999997E-2</v>
      </c>
      <c r="BF419" s="585">
        <v>3.7699999999999997E-2</v>
      </c>
      <c r="BG419" s="584">
        <v>3.7699999999999997E-2</v>
      </c>
      <c r="BH419" s="604">
        <v>0</v>
      </c>
      <c r="BI419" s="605"/>
      <c r="BK419" s="547"/>
    </row>
    <row r="420" spans="1:63" x14ac:dyDescent="0.2">
      <c r="A420" s="22" t="s">
        <v>806</v>
      </c>
      <c r="B420" s="37" t="s">
        <v>807</v>
      </c>
      <c r="C420" s="38" t="s">
        <v>806</v>
      </c>
      <c r="D420" s="24" t="s">
        <v>807</v>
      </c>
      <c r="E420" s="39" t="s">
        <v>808</v>
      </c>
      <c r="F420" s="40" t="s">
        <v>153</v>
      </c>
      <c r="G420" s="41">
        <v>50</v>
      </c>
      <c r="H420" s="525"/>
      <c r="I420" s="555">
        <v>3244490</v>
      </c>
      <c r="J420" s="555">
        <v>1282681</v>
      </c>
      <c r="K420" s="555">
        <v>0</v>
      </c>
      <c r="L420" s="555">
        <v>0</v>
      </c>
      <c r="M420" s="595">
        <v>0</v>
      </c>
      <c r="N420" s="181">
        <v>3244490</v>
      </c>
      <c r="O420" s="556">
        <v>1282681</v>
      </c>
      <c r="P420" s="556">
        <v>1961809</v>
      </c>
      <c r="Q420" s="596">
        <v>138.56</v>
      </c>
      <c r="R420" s="597">
        <v>3.77</v>
      </c>
      <c r="S420" s="556">
        <v>31023</v>
      </c>
      <c r="T420" s="181">
        <v>0</v>
      </c>
      <c r="U420" s="598">
        <v>1961809</v>
      </c>
      <c r="V420" s="599">
        <v>14158.55</v>
      </c>
      <c r="W420" s="563">
        <v>1264</v>
      </c>
      <c r="X420" s="564">
        <v>9.1199999999999992</v>
      </c>
      <c r="Y420" s="565">
        <v>14149.429999999998</v>
      </c>
      <c r="Z420" s="564">
        <v>0</v>
      </c>
      <c r="AA420" s="566">
        <v>0</v>
      </c>
      <c r="AB420" s="567">
        <v>1961809</v>
      </c>
      <c r="AC420" s="538">
        <v>14158.55</v>
      </c>
      <c r="AD420" s="600">
        <v>1.4968300000000001</v>
      </c>
      <c r="AE420" s="569">
        <v>0</v>
      </c>
      <c r="AF420" s="568">
        <v>1.4968300000000001</v>
      </c>
      <c r="AG420" s="570">
        <v>1.4819</v>
      </c>
      <c r="AH420" s="571">
        <v>1.4819</v>
      </c>
      <c r="AI420" s="572">
        <v>1</v>
      </c>
      <c r="AJ420" s="573">
        <v>1.4819</v>
      </c>
      <c r="AK420" s="573">
        <v>1.4819</v>
      </c>
      <c r="AL420" s="574">
        <v>1.0996999999999999</v>
      </c>
      <c r="AM420" s="601">
        <v>1.3474999999999999</v>
      </c>
      <c r="AN420" s="602">
        <v>1.3474999999999999</v>
      </c>
      <c r="AO420" s="603">
        <v>1.3957999999999999</v>
      </c>
      <c r="AP420" s="578">
        <v>0</v>
      </c>
      <c r="AQ420" s="578">
        <v>0</v>
      </c>
      <c r="AR420" s="579">
        <v>0</v>
      </c>
      <c r="AS420" s="305">
        <v>0</v>
      </c>
      <c r="AT420" s="557">
        <v>1</v>
      </c>
      <c r="AU420" s="557">
        <v>1</v>
      </c>
      <c r="AV420" s="580">
        <v>1961809</v>
      </c>
      <c r="AW420" s="581">
        <v>3.77</v>
      </c>
      <c r="AX420" s="580">
        <v>31023</v>
      </c>
      <c r="AY420" s="580">
        <v>1930786</v>
      </c>
      <c r="AZ420" s="229" t="s">
        <v>1231</v>
      </c>
      <c r="BA420" s="573">
        <v>1.4819</v>
      </c>
      <c r="BB420" s="305">
        <v>0</v>
      </c>
      <c r="BC420" s="582">
        <v>0</v>
      </c>
      <c r="BD420" s="583">
        <v>1.4968300000000001</v>
      </c>
      <c r="BE420" s="584">
        <v>2.9899999999999999E-2</v>
      </c>
      <c r="BF420" s="585">
        <v>2.9899999999999999E-2</v>
      </c>
      <c r="BG420" s="584">
        <v>2.9899999999999999E-2</v>
      </c>
      <c r="BH420" s="604">
        <v>0</v>
      </c>
      <c r="BI420" s="605"/>
      <c r="BK420" s="547"/>
    </row>
    <row r="421" spans="1:63" x14ac:dyDescent="0.2">
      <c r="A421" s="22" t="s">
        <v>809</v>
      </c>
      <c r="B421" s="37" t="s">
        <v>810</v>
      </c>
      <c r="C421" s="38" t="s">
        <v>809</v>
      </c>
      <c r="D421" s="24" t="s">
        <v>810</v>
      </c>
      <c r="E421" s="39" t="s">
        <v>811</v>
      </c>
      <c r="F421" s="40" t="s">
        <v>153</v>
      </c>
      <c r="G421" s="41">
        <v>50</v>
      </c>
      <c r="H421" s="525"/>
      <c r="I421" s="555">
        <v>1956560</v>
      </c>
      <c r="J421" s="555">
        <v>381510</v>
      </c>
      <c r="K421" s="555">
        <v>0</v>
      </c>
      <c r="L421" s="555">
        <v>0</v>
      </c>
      <c r="M421" s="595">
        <v>0</v>
      </c>
      <c r="N421" s="181">
        <v>1956560</v>
      </c>
      <c r="O421" s="556">
        <v>381510</v>
      </c>
      <c r="P421" s="556">
        <v>1575050</v>
      </c>
      <c r="Q421" s="596">
        <v>104.55</v>
      </c>
      <c r="R421" s="597">
        <v>2.98</v>
      </c>
      <c r="S421" s="556">
        <v>24522</v>
      </c>
      <c r="T421" s="181">
        <v>0</v>
      </c>
      <c r="U421" s="598">
        <v>1575050</v>
      </c>
      <c r="V421" s="599">
        <v>15065.04</v>
      </c>
      <c r="W421" s="563">
        <v>1261</v>
      </c>
      <c r="X421" s="564">
        <v>12.06</v>
      </c>
      <c r="Y421" s="565">
        <v>15052.980000000001</v>
      </c>
      <c r="Z421" s="564">
        <v>0</v>
      </c>
      <c r="AA421" s="566">
        <v>0</v>
      </c>
      <c r="AB421" s="567">
        <v>1575050</v>
      </c>
      <c r="AC421" s="538">
        <v>15065.04</v>
      </c>
      <c r="AD421" s="600">
        <v>1.59267</v>
      </c>
      <c r="AE421" s="569">
        <v>0</v>
      </c>
      <c r="AF421" s="568">
        <v>1.59267</v>
      </c>
      <c r="AG421" s="570">
        <v>1.5767</v>
      </c>
      <c r="AH421" s="571">
        <v>1.5767</v>
      </c>
      <c r="AI421" s="572">
        <v>1</v>
      </c>
      <c r="AJ421" s="573">
        <v>1.5767</v>
      </c>
      <c r="AK421" s="573">
        <v>1.5767</v>
      </c>
      <c r="AL421" s="574">
        <v>0.99870000000000003</v>
      </c>
      <c r="AM421" s="601">
        <v>1.5788</v>
      </c>
      <c r="AN421" s="602">
        <v>1.5788</v>
      </c>
      <c r="AO421" s="603">
        <v>1.5369999999999999</v>
      </c>
      <c r="AP421" s="578">
        <v>0</v>
      </c>
      <c r="AQ421" s="578">
        <v>0</v>
      </c>
      <c r="AR421" s="579">
        <v>0</v>
      </c>
      <c r="AS421" s="305">
        <v>0</v>
      </c>
      <c r="AT421" s="557">
        <v>1</v>
      </c>
      <c r="AU421" s="557">
        <v>1</v>
      </c>
      <c r="AV421" s="580">
        <v>1575050</v>
      </c>
      <c r="AW421" s="581">
        <v>2.98</v>
      </c>
      <c r="AX421" s="580">
        <v>24522</v>
      </c>
      <c r="AY421" s="580">
        <v>1550528</v>
      </c>
      <c r="AZ421" s="229" t="s">
        <v>1231</v>
      </c>
      <c r="BA421" s="573">
        <v>1.5767</v>
      </c>
      <c r="BB421" s="305">
        <v>0</v>
      </c>
      <c r="BC421" s="582">
        <v>0</v>
      </c>
      <c r="BD421" s="583">
        <v>1.59267</v>
      </c>
      <c r="BE421" s="584">
        <v>3.1899999999999998E-2</v>
      </c>
      <c r="BF421" s="585">
        <v>3.1899999999999998E-2</v>
      </c>
      <c r="BG421" s="584">
        <v>3.1899999999999998E-2</v>
      </c>
      <c r="BH421" s="604">
        <v>0</v>
      </c>
      <c r="BI421" s="605"/>
      <c r="BK421" s="547"/>
    </row>
    <row r="422" spans="1:63" x14ac:dyDescent="0.2">
      <c r="A422" s="22" t="s">
        <v>812</v>
      </c>
      <c r="B422" s="37" t="s">
        <v>813</v>
      </c>
      <c r="C422" s="38" t="s">
        <v>812</v>
      </c>
      <c r="D422" s="24" t="s">
        <v>813</v>
      </c>
      <c r="E422" s="39" t="s">
        <v>814</v>
      </c>
      <c r="F422" s="40" t="s">
        <v>153</v>
      </c>
      <c r="G422" s="41">
        <v>51</v>
      </c>
      <c r="H422" s="525"/>
      <c r="I422" s="555">
        <v>1117928</v>
      </c>
      <c r="J422" s="555">
        <v>256253</v>
      </c>
      <c r="K422" s="555">
        <v>0</v>
      </c>
      <c r="L422" s="555">
        <v>0</v>
      </c>
      <c r="M422" s="595">
        <v>0</v>
      </c>
      <c r="N422" s="181">
        <v>1117928</v>
      </c>
      <c r="O422" s="556">
        <v>256253</v>
      </c>
      <c r="P422" s="556">
        <v>861675</v>
      </c>
      <c r="Q422" s="596">
        <v>56.19</v>
      </c>
      <c r="R422" s="597">
        <v>0</v>
      </c>
      <c r="S422" s="556">
        <v>0</v>
      </c>
      <c r="T422" s="181">
        <v>0</v>
      </c>
      <c r="U422" s="598">
        <v>861675</v>
      </c>
      <c r="V422" s="599">
        <v>15335.02</v>
      </c>
      <c r="W422" s="563">
        <v>0</v>
      </c>
      <c r="X422" s="564">
        <v>0</v>
      </c>
      <c r="Y422" s="565">
        <v>15335.02</v>
      </c>
      <c r="Z422" s="564">
        <v>0</v>
      </c>
      <c r="AA422" s="566">
        <v>0</v>
      </c>
      <c r="AB422" s="567">
        <v>861675</v>
      </c>
      <c r="AC422" s="538">
        <v>15335.02</v>
      </c>
      <c r="AD422" s="600">
        <v>1.62121</v>
      </c>
      <c r="AE422" s="569">
        <v>0</v>
      </c>
      <c r="AF422" s="568">
        <v>1.62121</v>
      </c>
      <c r="AG422" s="570">
        <v>1.605</v>
      </c>
      <c r="AH422" s="571">
        <v>1.605</v>
      </c>
      <c r="AI422" s="572">
        <v>0.51939999999999997</v>
      </c>
      <c r="AJ422" s="573">
        <v>0.83360000000000001</v>
      </c>
      <c r="AK422" s="573">
        <v>1.6729000000000001</v>
      </c>
      <c r="AL422" s="574">
        <v>1.0094000000000001</v>
      </c>
      <c r="AM422" s="601">
        <v>0.82579999999999998</v>
      </c>
      <c r="AN422" s="602">
        <v>1.6573</v>
      </c>
      <c r="AO422" s="603">
        <v>1.5206999999999999</v>
      </c>
      <c r="AP422" s="578">
        <v>0</v>
      </c>
      <c r="AQ422" s="578">
        <v>0</v>
      </c>
      <c r="AR422" s="579">
        <v>0</v>
      </c>
      <c r="AS422" s="305">
        <v>0</v>
      </c>
      <c r="AT422" s="557">
        <v>1</v>
      </c>
      <c r="AU422" s="557">
        <v>1</v>
      </c>
      <c r="AV422" s="580">
        <v>861675</v>
      </c>
      <c r="AW422" s="581">
        <v>0</v>
      </c>
      <c r="AX422" s="580">
        <v>0</v>
      </c>
      <c r="AY422" s="580">
        <v>861675</v>
      </c>
      <c r="AZ422" s="229" t="s">
        <v>1231</v>
      </c>
      <c r="BA422" s="573">
        <v>1.605</v>
      </c>
      <c r="BB422" s="305">
        <v>0</v>
      </c>
      <c r="BC422" s="582">
        <v>0</v>
      </c>
      <c r="BD422" s="583">
        <v>1.62121</v>
      </c>
      <c r="BE422" s="584">
        <v>3.2399999999999998E-2</v>
      </c>
      <c r="BF422" s="585">
        <v>1.6799999999999999E-2</v>
      </c>
      <c r="BG422" s="584">
        <v>3.3799999999999997E-2</v>
      </c>
      <c r="BH422" s="604">
        <v>0</v>
      </c>
      <c r="BI422" s="605"/>
      <c r="BK422" s="547"/>
    </row>
    <row r="423" spans="1:63" x14ac:dyDescent="0.2">
      <c r="A423" s="22" t="s">
        <v>815</v>
      </c>
      <c r="B423" s="37" t="s">
        <v>816</v>
      </c>
      <c r="C423" s="38" t="s">
        <v>815</v>
      </c>
      <c r="D423" s="24" t="s">
        <v>816</v>
      </c>
      <c r="E423" s="39" t="s">
        <v>817</v>
      </c>
      <c r="F423" s="40" t="s">
        <v>153</v>
      </c>
      <c r="G423" s="41">
        <v>51</v>
      </c>
      <c r="H423" s="525"/>
      <c r="I423" s="555">
        <v>653701</v>
      </c>
      <c r="J423" s="555">
        <v>206661</v>
      </c>
      <c r="K423" s="555">
        <v>0</v>
      </c>
      <c r="L423" s="555">
        <v>0</v>
      </c>
      <c r="M423" s="595">
        <v>0</v>
      </c>
      <c r="N423" s="181">
        <v>653701</v>
      </c>
      <c r="O423" s="556">
        <v>206661</v>
      </c>
      <c r="P423" s="556">
        <v>447040</v>
      </c>
      <c r="Q423" s="596">
        <v>41.61</v>
      </c>
      <c r="R423" s="597">
        <v>0</v>
      </c>
      <c r="S423" s="556">
        <v>0</v>
      </c>
      <c r="T423" s="181">
        <v>0</v>
      </c>
      <c r="U423" s="598">
        <v>447040</v>
      </c>
      <c r="V423" s="599">
        <v>10743.57</v>
      </c>
      <c r="W423" s="563">
        <v>791</v>
      </c>
      <c r="X423" s="564">
        <v>19.010000000000002</v>
      </c>
      <c r="Y423" s="565">
        <v>10724.56</v>
      </c>
      <c r="Z423" s="564">
        <v>0</v>
      </c>
      <c r="AA423" s="566">
        <v>0</v>
      </c>
      <c r="AB423" s="567">
        <v>447040</v>
      </c>
      <c r="AC423" s="538">
        <v>10743.57</v>
      </c>
      <c r="AD423" s="600">
        <v>1.1357999999999999</v>
      </c>
      <c r="AE423" s="569">
        <v>0</v>
      </c>
      <c r="AF423" s="568">
        <v>1.1357999999999999</v>
      </c>
      <c r="AG423" s="570">
        <v>1.1244000000000001</v>
      </c>
      <c r="AH423" s="571">
        <v>1.1244000000000001</v>
      </c>
      <c r="AI423" s="572">
        <v>0.37780000000000002</v>
      </c>
      <c r="AJ423" s="573">
        <v>0.42480000000000001</v>
      </c>
      <c r="AK423" s="573">
        <v>1.5113000000000001</v>
      </c>
      <c r="AL423" s="574">
        <v>0.96819999999999995</v>
      </c>
      <c r="AM423" s="601">
        <v>0.43880000000000002</v>
      </c>
      <c r="AN423" s="602">
        <v>1.5610000000000002</v>
      </c>
      <c r="AO423" s="603">
        <v>1.5853999999999999</v>
      </c>
      <c r="AP423" s="578">
        <v>0</v>
      </c>
      <c r="AQ423" s="578">
        <v>0</v>
      </c>
      <c r="AR423" s="579">
        <v>0</v>
      </c>
      <c r="AS423" s="305">
        <v>0</v>
      </c>
      <c r="AT423" s="557">
        <v>1</v>
      </c>
      <c r="AU423" s="557">
        <v>1</v>
      </c>
      <c r="AV423" s="580">
        <v>447040</v>
      </c>
      <c r="AW423" s="581">
        <v>0</v>
      </c>
      <c r="AX423" s="580">
        <v>0</v>
      </c>
      <c r="AY423" s="580">
        <v>447040</v>
      </c>
      <c r="AZ423" s="229" t="s">
        <v>1231</v>
      </c>
      <c r="BA423" s="573">
        <v>1.1244000000000001</v>
      </c>
      <c r="BB423" s="305">
        <v>0</v>
      </c>
      <c r="BC423" s="582">
        <v>0</v>
      </c>
      <c r="BD423" s="583">
        <v>1.1357999999999999</v>
      </c>
      <c r="BE423" s="584">
        <v>2.2700000000000001E-2</v>
      </c>
      <c r="BF423" s="585">
        <v>8.6E-3</v>
      </c>
      <c r="BG423" s="584">
        <v>3.0599999999999999E-2</v>
      </c>
      <c r="BH423" s="604">
        <v>0</v>
      </c>
      <c r="BI423" s="605"/>
      <c r="BK423" s="547"/>
    </row>
    <row r="424" spans="1:63" x14ac:dyDescent="0.2">
      <c r="A424" s="22" t="s">
        <v>818</v>
      </c>
      <c r="B424" s="37" t="s">
        <v>819</v>
      </c>
      <c r="C424" s="38" t="s">
        <v>818</v>
      </c>
      <c r="D424" s="24" t="s">
        <v>819</v>
      </c>
      <c r="E424" s="39" t="s">
        <v>820</v>
      </c>
      <c r="F424" s="40" t="s">
        <v>74</v>
      </c>
      <c r="G424" s="74">
        <v>51</v>
      </c>
      <c r="H424" s="525"/>
      <c r="I424" s="555">
        <v>1453515</v>
      </c>
      <c r="J424" s="555">
        <v>59047</v>
      </c>
      <c r="K424" s="555">
        <v>0</v>
      </c>
      <c r="L424" s="555">
        <v>0</v>
      </c>
      <c r="M424" s="595">
        <v>0</v>
      </c>
      <c r="N424" s="181">
        <v>1453515</v>
      </c>
      <c r="O424" s="556">
        <v>59047</v>
      </c>
      <c r="P424" s="556">
        <v>1394468</v>
      </c>
      <c r="Q424" s="596">
        <v>74.62</v>
      </c>
      <c r="R424" s="597">
        <v>1.6799999999999997</v>
      </c>
      <c r="S424" s="556">
        <v>13825</v>
      </c>
      <c r="T424" s="181">
        <v>0</v>
      </c>
      <c r="U424" s="598">
        <v>1394468</v>
      </c>
      <c r="V424" s="599">
        <v>18687.59</v>
      </c>
      <c r="W424" s="563">
        <v>981</v>
      </c>
      <c r="X424" s="564">
        <v>13.15</v>
      </c>
      <c r="Y424" s="565">
        <v>18674.439999999999</v>
      </c>
      <c r="Z424" s="564" t="s">
        <v>1238</v>
      </c>
      <c r="AA424" s="566" t="s">
        <v>1238</v>
      </c>
      <c r="AB424" s="567">
        <v>1394468</v>
      </c>
      <c r="AC424" s="538">
        <v>18687.59</v>
      </c>
      <c r="AD424" s="600">
        <v>1.9756400000000001</v>
      </c>
      <c r="AE424" s="569">
        <v>0</v>
      </c>
      <c r="AF424" s="568">
        <v>1.9756400000000001</v>
      </c>
      <c r="AG424" s="570">
        <v>1.9559</v>
      </c>
      <c r="AH424" s="571">
        <v>1.9559</v>
      </c>
      <c r="AI424" s="572">
        <v>1</v>
      </c>
      <c r="AJ424" s="573">
        <v>1.9559</v>
      </c>
      <c r="AK424" s="573">
        <v>1.9559</v>
      </c>
      <c r="AL424" s="574">
        <v>1.1679999999999999</v>
      </c>
      <c r="AM424" s="601">
        <v>1.6746000000000001</v>
      </c>
      <c r="AN424" s="602">
        <v>1.6746000000000001</v>
      </c>
      <c r="AO424" s="603">
        <v>1.3142</v>
      </c>
      <c r="AP424" s="578">
        <v>0</v>
      </c>
      <c r="AQ424" s="578">
        <v>0</v>
      </c>
      <c r="AR424" s="579">
        <v>0</v>
      </c>
      <c r="AS424" s="305">
        <v>0</v>
      </c>
      <c r="AT424" s="557">
        <v>1</v>
      </c>
      <c r="AU424" s="557">
        <v>1</v>
      </c>
      <c r="AV424" s="580">
        <v>1394468</v>
      </c>
      <c r="AW424" s="581">
        <v>1.6799999999999997</v>
      </c>
      <c r="AX424" s="580">
        <v>13825</v>
      </c>
      <c r="AY424" s="580">
        <v>1380643</v>
      </c>
      <c r="AZ424" s="229" t="s">
        <v>1231</v>
      </c>
      <c r="BA424" s="573">
        <v>1.9559</v>
      </c>
      <c r="BB424" s="305">
        <v>0</v>
      </c>
      <c r="BC424" s="582">
        <v>0</v>
      </c>
      <c r="BD424" s="583">
        <v>1.9756400000000001</v>
      </c>
      <c r="BE424" s="584">
        <v>3.95E-2</v>
      </c>
      <c r="BF424" s="585">
        <v>3.95E-2</v>
      </c>
      <c r="BG424" s="584">
        <v>3.95E-2</v>
      </c>
      <c r="BH424" s="604">
        <v>0</v>
      </c>
      <c r="BI424" s="605"/>
      <c r="BK424" s="547"/>
    </row>
    <row r="425" spans="1:63" x14ac:dyDescent="0.2">
      <c r="A425" s="22" t="s">
        <v>821</v>
      </c>
      <c r="B425" s="37" t="s">
        <v>822</v>
      </c>
      <c r="C425" s="38" t="s">
        <v>821</v>
      </c>
      <c r="D425" s="24" t="s">
        <v>822</v>
      </c>
      <c r="E425" s="39" t="s">
        <v>823</v>
      </c>
      <c r="F425" s="40" t="s">
        <v>153</v>
      </c>
      <c r="G425" s="41">
        <v>51</v>
      </c>
      <c r="H425" s="525"/>
      <c r="I425" s="555">
        <v>862647</v>
      </c>
      <c r="J425" s="555">
        <v>272718</v>
      </c>
      <c r="K425" s="555">
        <v>0</v>
      </c>
      <c r="L425" s="555">
        <v>0</v>
      </c>
      <c r="M425" s="595">
        <v>0</v>
      </c>
      <c r="N425" s="181">
        <v>862647</v>
      </c>
      <c r="O425" s="556">
        <v>272718</v>
      </c>
      <c r="P425" s="556">
        <v>589929</v>
      </c>
      <c r="Q425" s="596">
        <v>54.91</v>
      </c>
      <c r="R425" s="597">
        <v>0</v>
      </c>
      <c r="S425" s="556">
        <v>0</v>
      </c>
      <c r="T425" s="181">
        <v>0</v>
      </c>
      <c r="U425" s="598">
        <v>589929</v>
      </c>
      <c r="V425" s="599">
        <v>10743.56</v>
      </c>
      <c r="W425" s="563">
        <v>0</v>
      </c>
      <c r="X425" s="564">
        <v>0</v>
      </c>
      <c r="Y425" s="565">
        <v>10743.56</v>
      </c>
      <c r="Z425" s="564">
        <v>0</v>
      </c>
      <c r="AA425" s="566">
        <v>0</v>
      </c>
      <c r="AB425" s="567">
        <v>589929</v>
      </c>
      <c r="AC425" s="538">
        <v>10743.56</v>
      </c>
      <c r="AD425" s="600">
        <v>1.1357999999999999</v>
      </c>
      <c r="AE425" s="569">
        <v>0</v>
      </c>
      <c r="AF425" s="568">
        <v>1.1357999999999999</v>
      </c>
      <c r="AG425" s="570">
        <v>1.1244000000000001</v>
      </c>
      <c r="AH425" s="571">
        <v>1.1244000000000001</v>
      </c>
      <c r="AI425" s="572">
        <v>0.47399999999999998</v>
      </c>
      <c r="AJ425" s="573">
        <v>0.53300000000000003</v>
      </c>
      <c r="AK425" s="573">
        <v>1.4516</v>
      </c>
      <c r="AL425" s="574">
        <v>1.0640000000000001</v>
      </c>
      <c r="AM425" s="601">
        <v>0.50090000000000001</v>
      </c>
      <c r="AN425" s="602">
        <v>1.3641999999999999</v>
      </c>
      <c r="AO425" s="603">
        <v>1.4427000000000001</v>
      </c>
      <c r="AP425" s="578">
        <v>0</v>
      </c>
      <c r="AQ425" s="578">
        <v>0</v>
      </c>
      <c r="AR425" s="579">
        <v>0</v>
      </c>
      <c r="AS425" s="305">
        <v>0</v>
      </c>
      <c r="AT425" s="557">
        <v>1</v>
      </c>
      <c r="AU425" s="557">
        <v>1</v>
      </c>
      <c r="AV425" s="580">
        <v>589929</v>
      </c>
      <c r="AW425" s="581">
        <v>0</v>
      </c>
      <c r="AX425" s="580">
        <v>0</v>
      </c>
      <c r="AY425" s="580">
        <v>589929</v>
      </c>
      <c r="AZ425" s="229" t="s">
        <v>1231</v>
      </c>
      <c r="BA425" s="573">
        <v>1.1244000000000001</v>
      </c>
      <c r="BB425" s="305">
        <v>0</v>
      </c>
      <c r="BC425" s="582">
        <v>0</v>
      </c>
      <c r="BD425" s="583">
        <v>1.1357999999999999</v>
      </c>
      <c r="BE425" s="584">
        <v>2.2700000000000001E-2</v>
      </c>
      <c r="BF425" s="585">
        <v>1.0800000000000001E-2</v>
      </c>
      <c r="BG425" s="584">
        <v>2.9399999999999999E-2</v>
      </c>
      <c r="BH425" s="604">
        <v>0</v>
      </c>
      <c r="BI425" s="605"/>
      <c r="BK425" s="547"/>
    </row>
    <row r="426" spans="1:63" x14ac:dyDescent="0.2">
      <c r="A426" s="22" t="s">
        <v>824</v>
      </c>
      <c r="B426" s="37" t="s">
        <v>825</v>
      </c>
      <c r="C426" s="38" t="s">
        <v>824</v>
      </c>
      <c r="D426" s="24" t="s">
        <v>825</v>
      </c>
      <c r="E426" s="39" t="s">
        <v>826</v>
      </c>
      <c r="F426" s="40" t="s">
        <v>153</v>
      </c>
      <c r="G426" s="41">
        <v>51</v>
      </c>
      <c r="H426" s="525"/>
      <c r="I426" s="555">
        <v>1068760</v>
      </c>
      <c r="J426" s="555">
        <v>193890</v>
      </c>
      <c r="K426" s="555">
        <v>0</v>
      </c>
      <c r="L426" s="555">
        <v>0</v>
      </c>
      <c r="M426" s="595">
        <v>0</v>
      </c>
      <c r="N426" s="181">
        <v>1068760</v>
      </c>
      <c r="O426" s="556">
        <v>193890</v>
      </c>
      <c r="P426" s="556">
        <v>874870</v>
      </c>
      <c r="Q426" s="596">
        <v>50.84</v>
      </c>
      <c r="R426" s="597">
        <v>0</v>
      </c>
      <c r="S426" s="556">
        <v>0</v>
      </c>
      <c r="T426" s="181">
        <v>0</v>
      </c>
      <c r="U426" s="598">
        <v>874870</v>
      </c>
      <c r="V426" s="599">
        <v>17208.3</v>
      </c>
      <c r="W426" s="563">
        <v>41170</v>
      </c>
      <c r="X426" s="564">
        <v>809.8</v>
      </c>
      <c r="Y426" s="565">
        <v>16398.5</v>
      </c>
      <c r="Z426" s="564">
        <v>0</v>
      </c>
      <c r="AA426" s="566">
        <v>0</v>
      </c>
      <c r="AB426" s="567">
        <v>874870</v>
      </c>
      <c r="AC426" s="538">
        <v>17208.3</v>
      </c>
      <c r="AD426" s="600">
        <v>1.81925</v>
      </c>
      <c r="AE426" s="569">
        <v>0</v>
      </c>
      <c r="AF426" s="568">
        <v>1.81925</v>
      </c>
      <c r="AG426" s="570">
        <v>1.8010999999999999</v>
      </c>
      <c r="AH426" s="571">
        <v>1.8010999999999999</v>
      </c>
      <c r="AI426" s="572">
        <v>0.56459999999999999</v>
      </c>
      <c r="AJ426" s="573">
        <v>1.0168999999999999</v>
      </c>
      <c r="AK426" s="573">
        <v>1.7771999999999999</v>
      </c>
      <c r="AL426" s="574">
        <v>0.99760000000000004</v>
      </c>
      <c r="AM426" s="601">
        <v>1.0193000000000001</v>
      </c>
      <c r="AN426" s="602">
        <v>1.7814000000000001</v>
      </c>
      <c r="AO426" s="603">
        <v>1.5387</v>
      </c>
      <c r="AP426" s="578">
        <v>0</v>
      </c>
      <c r="AQ426" s="578">
        <v>0</v>
      </c>
      <c r="AR426" s="579">
        <v>0</v>
      </c>
      <c r="AS426" s="305">
        <v>0</v>
      </c>
      <c r="AT426" s="557">
        <v>1</v>
      </c>
      <c r="AU426" s="557">
        <v>1</v>
      </c>
      <c r="AV426" s="580">
        <v>874870</v>
      </c>
      <c r="AW426" s="581">
        <v>0</v>
      </c>
      <c r="AX426" s="580">
        <v>0</v>
      </c>
      <c r="AY426" s="580">
        <v>874870</v>
      </c>
      <c r="AZ426" s="229" t="s">
        <v>1231</v>
      </c>
      <c r="BA426" s="573">
        <v>1.8010999999999999</v>
      </c>
      <c r="BB426" s="305">
        <v>0</v>
      </c>
      <c r="BC426" s="582">
        <v>0</v>
      </c>
      <c r="BD426" s="583">
        <v>1.81925</v>
      </c>
      <c r="BE426" s="584">
        <v>3.6400000000000002E-2</v>
      </c>
      <c r="BF426" s="585">
        <v>2.06E-2</v>
      </c>
      <c r="BG426" s="584">
        <v>3.6000000000000004E-2</v>
      </c>
      <c r="BH426" s="604">
        <v>0</v>
      </c>
      <c r="BI426" s="605"/>
      <c r="BK426" s="547"/>
    </row>
    <row r="427" spans="1:63" x14ac:dyDescent="0.2">
      <c r="A427" s="22" t="s">
        <v>827</v>
      </c>
      <c r="B427" s="37" t="s">
        <v>828</v>
      </c>
      <c r="C427" s="38" t="s">
        <v>827</v>
      </c>
      <c r="D427" s="24" t="s">
        <v>828</v>
      </c>
      <c r="E427" s="39" t="s">
        <v>830</v>
      </c>
      <c r="F427" s="40" t="s">
        <v>74</v>
      </c>
      <c r="G427" s="41">
        <v>51</v>
      </c>
      <c r="H427" s="525"/>
      <c r="I427" s="555">
        <v>1625108</v>
      </c>
      <c r="J427" s="555">
        <v>872433</v>
      </c>
      <c r="K427" s="555">
        <v>0</v>
      </c>
      <c r="L427" s="555">
        <v>0</v>
      </c>
      <c r="M427" s="595">
        <v>0</v>
      </c>
      <c r="N427" s="181">
        <v>1625108</v>
      </c>
      <c r="O427" s="556">
        <v>872433</v>
      </c>
      <c r="P427" s="556">
        <v>752675</v>
      </c>
      <c r="Q427" s="596">
        <v>43.88</v>
      </c>
      <c r="R427" s="597">
        <v>0</v>
      </c>
      <c r="S427" s="556">
        <v>0</v>
      </c>
      <c r="T427" s="181">
        <v>0</v>
      </c>
      <c r="U427" s="598">
        <v>752675</v>
      </c>
      <c r="V427" s="599">
        <v>17153.03</v>
      </c>
      <c r="W427" s="563">
        <v>0</v>
      </c>
      <c r="X427" s="564">
        <v>0</v>
      </c>
      <c r="Y427" s="565">
        <v>17153.03</v>
      </c>
      <c r="Z427" s="564">
        <v>50.029999999998836</v>
      </c>
      <c r="AA427" s="566">
        <v>2195</v>
      </c>
      <c r="AB427" s="567">
        <v>754870</v>
      </c>
      <c r="AC427" s="538">
        <v>17203.05</v>
      </c>
      <c r="AD427" s="600">
        <v>1.8187</v>
      </c>
      <c r="AE427" s="569">
        <v>0</v>
      </c>
      <c r="AF427" s="568">
        <v>1.8187</v>
      </c>
      <c r="AG427" s="570">
        <v>1.8005</v>
      </c>
      <c r="AH427" s="571">
        <v>1.8005</v>
      </c>
      <c r="AI427" s="572">
        <v>0.4501</v>
      </c>
      <c r="AJ427" s="573">
        <v>0.81040000000000001</v>
      </c>
      <c r="AK427" s="573">
        <v>1.7707000000000002</v>
      </c>
      <c r="AL427" s="574">
        <v>1.0198</v>
      </c>
      <c r="AM427" s="601">
        <v>0.79469999999999996</v>
      </c>
      <c r="AN427" s="602">
        <v>1.7363999999999999</v>
      </c>
      <c r="AO427" s="603">
        <v>1.5052000000000001</v>
      </c>
      <c r="AP427" s="578">
        <v>0</v>
      </c>
      <c r="AQ427" s="578">
        <v>0</v>
      </c>
      <c r="AR427" s="579">
        <v>0</v>
      </c>
      <c r="AS427" s="305">
        <v>0</v>
      </c>
      <c r="AT427" s="557">
        <v>1</v>
      </c>
      <c r="AU427" s="557">
        <v>1</v>
      </c>
      <c r="AV427" s="580">
        <v>752675</v>
      </c>
      <c r="AW427" s="581">
        <v>0</v>
      </c>
      <c r="AX427" s="580">
        <v>0</v>
      </c>
      <c r="AY427" s="580">
        <v>752675</v>
      </c>
      <c r="AZ427" s="229" t="s">
        <v>1231</v>
      </c>
      <c r="BA427" s="573">
        <v>1.8005</v>
      </c>
      <c r="BB427" s="305">
        <v>0</v>
      </c>
      <c r="BC427" s="582">
        <v>0</v>
      </c>
      <c r="BD427" s="583">
        <v>1.8187</v>
      </c>
      <c r="BE427" s="584">
        <v>3.6400000000000002E-2</v>
      </c>
      <c r="BF427" s="585">
        <v>1.6400000000000001E-2</v>
      </c>
      <c r="BG427" s="584">
        <v>3.5799999999999998E-2</v>
      </c>
      <c r="BH427" s="604">
        <v>0</v>
      </c>
      <c r="BI427" s="605"/>
      <c r="BK427" s="547"/>
    </row>
    <row r="428" spans="1:63" x14ac:dyDescent="0.2">
      <c r="A428" s="22" t="s">
        <v>831</v>
      </c>
      <c r="B428" s="37" t="s">
        <v>832</v>
      </c>
      <c r="C428" s="38" t="s">
        <v>831</v>
      </c>
      <c r="D428" s="24" t="s">
        <v>832</v>
      </c>
      <c r="E428" s="39" t="s">
        <v>833</v>
      </c>
      <c r="F428" s="40" t="s">
        <v>153</v>
      </c>
      <c r="G428" s="41">
        <v>51</v>
      </c>
      <c r="H428" s="525"/>
      <c r="I428" s="555">
        <v>3221324</v>
      </c>
      <c r="J428" s="555">
        <v>782330</v>
      </c>
      <c r="K428" s="555">
        <v>0</v>
      </c>
      <c r="L428" s="555">
        <v>0</v>
      </c>
      <c r="M428" s="595">
        <v>0</v>
      </c>
      <c r="N428" s="181">
        <v>3221324</v>
      </c>
      <c r="O428" s="556">
        <v>782330</v>
      </c>
      <c r="P428" s="556">
        <v>2438994</v>
      </c>
      <c r="Q428" s="596">
        <v>156.01</v>
      </c>
      <c r="R428" s="597">
        <v>0</v>
      </c>
      <c r="S428" s="556">
        <v>0</v>
      </c>
      <c r="T428" s="181">
        <v>14367</v>
      </c>
      <c r="U428" s="598">
        <v>2424627</v>
      </c>
      <c r="V428" s="599">
        <v>15541.48</v>
      </c>
      <c r="W428" s="563">
        <v>76390</v>
      </c>
      <c r="X428" s="564">
        <v>489.65</v>
      </c>
      <c r="Y428" s="565">
        <v>15051.83</v>
      </c>
      <c r="Z428" s="564">
        <v>0</v>
      </c>
      <c r="AA428" s="566">
        <v>0</v>
      </c>
      <c r="AB428" s="567">
        <v>2424627</v>
      </c>
      <c r="AC428" s="538">
        <v>15541.48</v>
      </c>
      <c r="AD428" s="600">
        <v>1.6430400000000001</v>
      </c>
      <c r="AE428" s="569">
        <v>0</v>
      </c>
      <c r="AF428" s="568">
        <v>1.6430400000000001</v>
      </c>
      <c r="AG428" s="570">
        <v>1.6266</v>
      </c>
      <c r="AH428" s="571">
        <v>1.6266</v>
      </c>
      <c r="AI428" s="572">
        <v>0.4446</v>
      </c>
      <c r="AJ428" s="573">
        <v>0.72319999999999995</v>
      </c>
      <c r="AK428" s="573">
        <v>1.6930999999999998</v>
      </c>
      <c r="AL428" s="574">
        <v>0.97900000000000009</v>
      </c>
      <c r="AM428" s="601">
        <v>0.73870000000000002</v>
      </c>
      <c r="AN428" s="602">
        <v>1.7294</v>
      </c>
      <c r="AO428" s="603">
        <v>1.5679000000000001</v>
      </c>
      <c r="AP428" s="578">
        <v>0</v>
      </c>
      <c r="AQ428" s="578">
        <v>0</v>
      </c>
      <c r="AR428" s="579">
        <v>0</v>
      </c>
      <c r="AS428" s="305">
        <v>0</v>
      </c>
      <c r="AT428" s="557">
        <v>1</v>
      </c>
      <c r="AU428" s="557">
        <v>1</v>
      </c>
      <c r="AV428" s="580">
        <v>2424627</v>
      </c>
      <c r="AW428" s="581">
        <v>0</v>
      </c>
      <c r="AX428" s="580">
        <v>0</v>
      </c>
      <c r="AY428" s="580">
        <v>2424627</v>
      </c>
      <c r="AZ428" s="229" t="s">
        <v>1231</v>
      </c>
      <c r="BA428" s="573">
        <v>1.6266</v>
      </c>
      <c r="BB428" s="305">
        <v>0</v>
      </c>
      <c r="BC428" s="582">
        <v>0</v>
      </c>
      <c r="BD428" s="583">
        <v>1.6430400000000001</v>
      </c>
      <c r="BE428" s="584">
        <v>3.2899999999999999E-2</v>
      </c>
      <c r="BF428" s="585">
        <v>1.46E-2</v>
      </c>
      <c r="BG428" s="584">
        <v>3.4200000000000001E-2</v>
      </c>
      <c r="BH428" s="604">
        <v>0</v>
      </c>
      <c r="BI428" s="605"/>
      <c r="BK428" s="547"/>
    </row>
    <row r="429" spans="1:63" x14ac:dyDescent="0.2">
      <c r="A429" s="311" t="s">
        <v>812</v>
      </c>
      <c r="B429" s="606" t="s">
        <v>813</v>
      </c>
      <c r="C429" s="607" t="s">
        <v>834</v>
      </c>
      <c r="D429" s="608" t="s">
        <v>1176</v>
      </c>
      <c r="E429" s="185" t="s">
        <v>1177</v>
      </c>
      <c r="F429" s="609" t="s">
        <v>153</v>
      </c>
      <c r="G429" s="187">
        <v>51</v>
      </c>
      <c r="H429" s="610"/>
      <c r="I429" s="611">
        <v>0</v>
      </c>
      <c r="J429" s="611">
        <v>0</v>
      </c>
      <c r="K429" s="611">
        <v>0</v>
      </c>
      <c r="L429" s="611">
        <v>0</v>
      </c>
      <c r="M429" s="612">
        <v>0</v>
      </c>
      <c r="N429" s="186">
        <v>0</v>
      </c>
      <c r="O429" s="613">
        <v>0</v>
      </c>
      <c r="P429" s="613">
        <v>0</v>
      </c>
      <c r="Q429" s="614">
        <v>0</v>
      </c>
      <c r="R429" s="615">
        <v>0</v>
      </c>
      <c r="S429" s="613">
        <v>0</v>
      </c>
      <c r="T429" s="186">
        <v>0</v>
      </c>
      <c r="U429" s="616">
        <v>0</v>
      </c>
      <c r="V429" s="617">
        <v>0</v>
      </c>
      <c r="W429" s="563">
        <v>0</v>
      </c>
      <c r="X429" s="564">
        <v>0</v>
      </c>
      <c r="Y429" s="565">
        <v>0</v>
      </c>
      <c r="Z429" s="564">
        <v>0</v>
      </c>
      <c r="AA429" s="566">
        <v>0</v>
      </c>
      <c r="AB429" s="567">
        <v>0</v>
      </c>
      <c r="AC429" s="618">
        <v>0</v>
      </c>
      <c r="AD429" s="619">
        <v>0</v>
      </c>
      <c r="AE429" s="569">
        <v>0</v>
      </c>
      <c r="AF429" s="568">
        <v>0</v>
      </c>
      <c r="AG429" s="570">
        <v>0</v>
      </c>
      <c r="AH429" s="571">
        <v>0</v>
      </c>
      <c r="AI429" s="620">
        <v>0.48060000000000003</v>
      </c>
      <c r="AJ429" s="621">
        <v>0.83930000000000005</v>
      </c>
      <c r="AK429" s="621">
        <v>0</v>
      </c>
      <c r="AL429" s="574">
        <v>0</v>
      </c>
      <c r="AM429" s="601">
        <v>0.83150000000000002</v>
      </c>
      <c r="AN429" s="602">
        <v>0</v>
      </c>
      <c r="AO429" s="603">
        <v>0</v>
      </c>
      <c r="AP429" s="578">
        <v>0</v>
      </c>
      <c r="AQ429" s="578" t="s">
        <v>1377</v>
      </c>
      <c r="AR429" s="579">
        <v>0</v>
      </c>
      <c r="AS429" s="305">
        <v>0</v>
      </c>
      <c r="AT429" s="557">
        <v>0</v>
      </c>
      <c r="AU429" s="557">
        <v>0</v>
      </c>
      <c r="AV429" s="580">
        <v>0</v>
      </c>
      <c r="AW429" s="581">
        <v>0</v>
      </c>
      <c r="AX429" s="580">
        <v>0</v>
      </c>
      <c r="AY429" s="580">
        <v>0</v>
      </c>
      <c r="AZ429" s="229" t="s">
        <v>1231</v>
      </c>
      <c r="BA429" s="573">
        <v>0</v>
      </c>
      <c r="BB429" s="305">
        <v>0</v>
      </c>
      <c r="BC429" s="582">
        <v>0</v>
      </c>
      <c r="BD429" s="583">
        <v>0</v>
      </c>
      <c r="BE429" s="584">
        <v>0</v>
      </c>
      <c r="BF429" s="585">
        <v>1.7000000000000001E-2</v>
      </c>
      <c r="BG429" s="584">
        <v>0</v>
      </c>
      <c r="BH429" s="604">
        <v>0</v>
      </c>
      <c r="BI429" s="605"/>
      <c r="BK429" s="547"/>
    </row>
    <row r="430" spans="1:63" x14ac:dyDescent="0.2">
      <c r="A430" s="311" t="s">
        <v>815</v>
      </c>
      <c r="B430" s="606" t="s">
        <v>816</v>
      </c>
      <c r="C430" s="607" t="s">
        <v>834</v>
      </c>
      <c r="D430" s="608" t="s">
        <v>1176</v>
      </c>
      <c r="E430" s="185" t="s">
        <v>1178</v>
      </c>
      <c r="F430" s="609" t="s">
        <v>153</v>
      </c>
      <c r="G430" s="187">
        <v>51</v>
      </c>
      <c r="H430" s="610"/>
      <c r="I430" s="611">
        <v>0</v>
      </c>
      <c r="J430" s="611">
        <v>0</v>
      </c>
      <c r="K430" s="611">
        <v>0</v>
      </c>
      <c r="L430" s="611">
        <v>0</v>
      </c>
      <c r="M430" s="612">
        <v>0</v>
      </c>
      <c r="N430" s="186">
        <v>0</v>
      </c>
      <c r="O430" s="613">
        <v>0</v>
      </c>
      <c r="P430" s="613">
        <v>0</v>
      </c>
      <c r="Q430" s="614">
        <v>0</v>
      </c>
      <c r="R430" s="615">
        <v>0</v>
      </c>
      <c r="S430" s="613">
        <v>0</v>
      </c>
      <c r="T430" s="186">
        <v>0</v>
      </c>
      <c r="U430" s="616">
        <v>0</v>
      </c>
      <c r="V430" s="617">
        <v>0</v>
      </c>
      <c r="W430" s="563">
        <v>0</v>
      </c>
      <c r="X430" s="564">
        <v>0</v>
      </c>
      <c r="Y430" s="565">
        <v>0</v>
      </c>
      <c r="Z430" s="564">
        <v>0</v>
      </c>
      <c r="AA430" s="566">
        <v>0</v>
      </c>
      <c r="AB430" s="567">
        <v>0</v>
      </c>
      <c r="AC430" s="618">
        <v>0</v>
      </c>
      <c r="AD430" s="619">
        <v>0</v>
      </c>
      <c r="AE430" s="569">
        <v>0</v>
      </c>
      <c r="AF430" s="568">
        <v>0</v>
      </c>
      <c r="AG430" s="570">
        <v>0</v>
      </c>
      <c r="AH430" s="571">
        <v>0</v>
      </c>
      <c r="AI430" s="620">
        <v>0.62219999999999998</v>
      </c>
      <c r="AJ430" s="621">
        <v>1.0865</v>
      </c>
      <c r="AK430" s="621">
        <v>0</v>
      </c>
      <c r="AL430" s="574">
        <v>0</v>
      </c>
      <c r="AM430" s="601">
        <v>1.1222000000000001</v>
      </c>
      <c r="AN430" s="602">
        <v>0</v>
      </c>
      <c r="AO430" s="603">
        <v>0</v>
      </c>
      <c r="AP430" s="578">
        <v>0</v>
      </c>
      <c r="AQ430" s="578" t="s">
        <v>1377</v>
      </c>
      <c r="AR430" s="579">
        <v>0</v>
      </c>
      <c r="AS430" s="305">
        <v>0</v>
      </c>
      <c r="AT430" s="557">
        <v>0</v>
      </c>
      <c r="AU430" s="557">
        <v>0</v>
      </c>
      <c r="AV430" s="580">
        <v>0</v>
      </c>
      <c r="AW430" s="581">
        <v>0</v>
      </c>
      <c r="AX430" s="580">
        <v>0</v>
      </c>
      <c r="AY430" s="580">
        <v>0</v>
      </c>
      <c r="AZ430" s="229" t="s">
        <v>1231</v>
      </c>
      <c r="BA430" s="573">
        <v>0</v>
      </c>
      <c r="BB430" s="305">
        <v>0</v>
      </c>
      <c r="BC430" s="582">
        <v>0</v>
      </c>
      <c r="BD430" s="583">
        <v>0</v>
      </c>
      <c r="BE430" s="584">
        <v>0</v>
      </c>
      <c r="BF430" s="585">
        <v>2.1999999999999999E-2</v>
      </c>
      <c r="BG430" s="584">
        <v>0</v>
      </c>
      <c r="BH430" s="604">
        <v>0</v>
      </c>
      <c r="BI430" s="605"/>
      <c r="BK430" s="547"/>
    </row>
    <row r="431" spans="1:63" x14ac:dyDescent="0.2">
      <c r="A431" s="311" t="s">
        <v>821</v>
      </c>
      <c r="B431" s="606" t="s">
        <v>822</v>
      </c>
      <c r="C431" s="607" t="s">
        <v>834</v>
      </c>
      <c r="D431" s="608" t="s">
        <v>1176</v>
      </c>
      <c r="E431" s="185" t="s">
        <v>1179</v>
      </c>
      <c r="F431" s="609" t="s">
        <v>153</v>
      </c>
      <c r="G431" s="187">
        <v>51</v>
      </c>
      <c r="H431" s="610"/>
      <c r="I431" s="611">
        <v>0</v>
      </c>
      <c r="J431" s="611">
        <v>0</v>
      </c>
      <c r="K431" s="611">
        <v>0</v>
      </c>
      <c r="L431" s="611">
        <v>0</v>
      </c>
      <c r="M431" s="612">
        <v>0</v>
      </c>
      <c r="N431" s="186">
        <v>0</v>
      </c>
      <c r="O431" s="613">
        <v>0</v>
      </c>
      <c r="P431" s="613">
        <v>0</v>
      </c>
      <c r="Q431" s="614">
        <v>0</v>
      </c>
      <c r="R431" s="615">
        <v>0</v>
      </c>
      <c r="S431" s="613">
        <v>0</v>
      </c>
      <c r="T431" s="186">
        <v>0</v>
      </c>
      <c r="U431" s="616">
        <v>0</v>
      </c>
      <c r="V431" s="617">
        <v>0</v>
      </c>
      <c r="W431" s="563">
        <v>0</v>
      </c>
      <c r="X431" s="564">
        <v>0</v>
      </c>
      <c r="Y431" s="565">
        <v>0</v>
      </c>
      <c r="Z431" s="564">
        <v>0</v>
      </c>
      <c r="AA431" s="566">
        <v>0</v>
      </c>
      <c r="AB431" s="567">
        <v>0</v>
      </c>
      <c r="AC431" s="618">
        <v>0</v>
      </c>
      <c r="AD431" s="619">
        <v>0</v>
      </c>
      <c r="AE431" s="569">
        <v>0</v>
      </c>
      <c r="AF431" s="568">
        <v>0</v>
      </c>
      <c r="AG431" s="570">
        <v>0</v>
      </c>
      <c r="AH431" s="571">
        <v>0</v>
      </c>
      <c r="AI431" s="620">
        <v>0.52600000000000002</v>
      </c>
      <c r="AJ431" s="621">
        <v>0.91859999999999997</v>
      </c>
      <c r="AK431" s="621">
        <v>0</v>
      </c>
      <c r="AL431" s="574">
        <v>0</v>
      </c>
      <c r="AM431" s="601">
        <v>0.86329999999999996</v>
      </c>
      <c r="AN431" s="602">
        <v>0</v>
      </c>
      <c r="AO431" s="603">
        <v>0</v>
      </c>
      <c r="AP431" s="578">
        <v>0</v>
      </c>
      <c r="AQ431" s="578" t="s">
        <v>1377</v>
      </c>
      <c r="AR431" s="579">
        <v>0</v>
      </c>
      <c r="AS431" s="305">
        <v>0</v>
      </c>
      <c r="AT431" s="557">
        <v>0</v>
      </c>
      <c r="AU431" s="557">
        <v>0</v>
      </c>
      <c r="AV431" s="580">
        <v>0</v>
      </c>
      <c r="AW431" s="581">
        <v>0</v>
      </c>
      <c r="AX431" s="580">
        <v>0</v>
      </c>
      <c r="AY431" s="580">
        <v>0</v>
      </c>
      <c r="AZ431" s="229" t="s">
        <v>1231</v>
      </c>
      <c r="BA431" s="573">
        <v>0</v>
      </c>
      <c r="BB431" s="305">
        <v>0</v>
      </c>
      <c r="BC431" s="582">
        <v>0</v>
      </c>
      <c r="BD431" s="583">
        <v>0</v>
      </c>
      <c r="BE431" s="584">
        <v>0</v>
      </c>
      <c r="BF431" s="585">
        <v>1.8599999999999998E-2</v>
      </c>
      <c r="BG431" s="584">
        <v>0</v>
      </c>
      <c r="BH431" s="604">
        <v>0</v>
      </c>
      <c r="BI431" s="605"/>
      <c r="BK431" s="547"/>
    </row>
    <row r="432" spans="1:63" x14ac:dyDescent="0.2">
      <c r="A432" s="311" t="s">
        <v>824</v>
      </c>
      <c r="B432" s="606" t="s">
        <v>825</v>
      </c>
      <c r="C432" s="607" t="s">
        <v>834</v>
      </c>
      <c r="D432" s="608" t="s">
        <v>1176</v>
      </c>
      <c r="E432" s="185" t="s">
        <v>1180</v>
      </c>
      <c r="F432" s="609" t="s">
        <v>153</v>
      </c>
      <c r="G432" s="187">
        <v>51</v>
      </c>
      <c r="H432" s="610"/>
      <c r="I432" s="611">
        <v>0</v>
      </c>
      <c r="J432" s="611">
        <v>0</v>
      </c>
      <c r="K432" s="611">
        <v>0</v>
      </c>
      <c r="L432" s="611">
        <v>0</v>
      </c>
      <c r="M432" s="612">
        <v>0</v>
      </c>
      <c r="N432" s="186">
        <v>0</v>
      </c>
      <c r="O432" s="613">
        <v>0</v>
      </c>
      <c r="P432" s="613">
        <v>0</v>
      </c>
      <c r="Q432" s="614">
        <v>0</v>
      </c>
      <c r="R432" s="615">
        <v>0</v>
      </c>
      <c r="S432" s="613">
        <v>0</v>
      </c>
      <c r="T432" s="186">
        <v>0</v>
      </c>
      <c r="U432" s="616">
        <v>0</v>
      </c>
      <c r="V432" s="617">
        <v>0</v>
      </c>
      <c r="W432" s="563">
        <v>0</v>
      </c>
      <c r="X432" s="564">
        <v>0</v>
      </c>
      <c r="Y432" s="565">
        <v>0</v>
      </c>
      <c r="Z432" s="564">
        <v>0</v>
      </c>
      <c r="AA432" s="566">
        <v>0</v>
      </c>
      <c r="AB432" s="567">
        <v>0</v>
      </c>
      <c r="AC432" s="618">
        <v>0</v>
      </c>
      <c r="AD432" s="619">
        <v>0</v>
      </c>
      <c r="AE432" s="569">
        <v>0</v>
      </c>
      <c r="AF432" s="568">
        <v>0</v>
      </c>
      <c r="AG432" s="570">
        <v>0</v>
      </c>
      <c r="AH432" s="571">
        <v>0</v>
      </c>
      <c r="AI432" s="620">
        <v>0.43540000000000001</v>
      </c>
      <c r="AJ432" s="621">
        <v>0.76029999999999998</v>
      </c>
      <c r="AK432" s="621">
        <v>0</v>
      </c>
      <c r="AL432" s="574">
        <v>0</v>
      </c>
      <c r="AM432" s="601">
        <v>0.7621</v>
      </c>
      <c r="AN432" s="602">
        <v>0</v>
      </c>
      <c r="AO432" s="603">
        <v>0</v>
      </c>
      <c r="AP432" s="578">
        <v>0</v>
      </c>
      <c r="AQ432" s="578" t="s">
        <v>1377</v>
      </c>
      <c r="AR432" s="579">
        <v>0</v>
      </c>
      <c r="AS432" s="305">
        <v>0</v>
      </c>
      <c r="AT432" s="557">
        <v>0</v>
      </c>
      <c r="AU432" s="557">
        <v>0</v>
      </c>
      <c r="AV432" s="580">
        <v>0</v>
      </c>
      <c r="AW432" s="581">
        <v>0</v>
      </c>
      <c r="AX432" s="580">
        <v>0</v>
      </c>
      <c r="AY432" s="580">
        <v>0</v>
      </c>
      <c r="AZ432" s="229" t="s">
        <v>1231</v>
      </c>
      <c r="BA432" s="573">
        <v>0</v>
      </c>
      <c r="BB432" s="305">
        <v>0</v>
      </c>
      <c r="BC432" s="582">
        <v>0</v>
      </c>
      <c r="BD432" s="583">
        <v>0</v>
      </c>
      <c r="BE432" s="584">
        <v>0</v>
      </c>
      <c r="BF432" s="585">
        <v>1.54E-2</v>
      </c>
      <c r="BG432" s="584">
        <v>0</v>
      </c>
      <c r="BH432" s="604">
        <v>0</v>
      </c>
      <c r="BI432" s="605"/>
      <c r="BK432" s="547"/>
    </row>
    <row r="433" spans="1:63" x14ac:dyDescent="0.2">
      <c r="A433" s="311" t="s">
        <v>827</v>
      </c>
      <c r="B433" s="606" t="s">
        <v>828</v>
      </c>
      <c r="C433" s="607" t="s">
        <v>834</v>
      </c>
      <c r="D433" s="608" t="s">
        <v>1176</v>
      </c>
      <c r="E433" s="185" t="s">
        <v>1181</v>
      </c>
      <c r="F433" s="609" t="s">
        <v>74</v>
      </c>
      <c r="G433" s="187">
        <v>51</v>
      </c>
      <c r="H433" s="610"/>
      <c r="I433" s="611">
        <v>0</v>
      </c>
      <c r="J433" s="611">
        <v>0</v>
      </c>
      <c r="K433" s="611">
        <v>0</v>
      </c>
      <c r="L433" s="611">
        <v>0</v>
      </c>
      <c r="M433" s="612">
        <v>0</v>
      </c>
      <c r="N433" s="186">
        <v>0</v>
      </c>
      <c r="O433" s="613">
        <v>0</v>
      </c>
      <c r="P433" s="613">
        <v>0</v>
      </c>
      <c r="Q433" s="614">
        <v>0</v>
      </c>
      <c r="R433" s="615">
        <v>0</v>
      </c>
      <c r="S433" s="613">
        <v>0</v>
      </c>
      <c r="T433" s="186">
        <v>0</v>
      </c>
      <c r="U433" s="616">
        <v>0</v>
      </c>
      <c r="V433" s="617">
        <v>0</v>
      </c>
      <c r="W433" s="563">
        <v>0</v>
      </c>
      <c r="X433" s="564">
        <v>0</v>
      </c>
      <c r="Y433" s="565">
        <v>0</v>
      </c>
      <c r="Z433" s="564">
        <v>0</v>
      </c>
      <c r="AA433" s="566">
        <v>0</v>
      </c>
      <c r="AB433" s="567">
        <v>0</v>
      </c>
      <c r="AC433" s="618">
        <v>0</v>
      </c>
      <c r="AD433" s="619">
        <v>0</v>
      </c>
      <c r="AE433" s="569">
        <v>0</v>
      </c>
      <c r="AF433" s="568">
        <v>0</v>
      </c>
      <c r="AG433" s="570">
        <v>0</v>
      </c>
      <c r="AH433" s="571">
        <v>0</v>
      </c>
      <c r="AI433" s="620">
        <v>0.54990000000000006</v>
      </c>
      <c r="AJ433" s="621">
        <v>0.96030000000000004</v>
      </c>
      <c r="AK433" s="621">
        <v>0</v>
      </c>
      <c r="AL433" s="574">
        <v>0</v>
      </c>
      <c r="AM433" s="601">
        <v>0.94169999999999998</v>
      </c>
      <c r="AN433" s="602">
        <v>0</v>
      </c>
      <c r="AO433" s="603">
        <v>0</v>
      </c>
      <c r="AP433" s="578">
        <v>0</v>
      </c>
      <c r="AQ433" s="578" t="s">
        <v>1377</v>
      </c>
      <c r="AR433" s="579">
        <v>0</v>
      </c>
      <c r="AS433" s="305">
        <v>0</v>
      </c>
      <c r="AT433" s="557">
        <v>0</v>
      </c>
      <c r="AU433" s="557">
        <v>0</v>
      </c>
      <c r="AV433" s="580">
        <v>0</v>
      </c>
      <c r="AW433" s="581">
        <v>0</v>
      </c>
      <c r="AX433" s="580">
        <v>0</v>
      </c>
      <c r="AY433" s="580">
        <v>0</v>
      </c>
      <c r="AZ433" s="229" t="s">
        <v>1231</v>
      </c>
      <c r="BA433" s="573">
        <v>0</v>
      </c>
      <c r="BB433" s="305">
        <v>0</v>
      </c>
      <c r="BC433" s="582">
        <v>0</v>
      </c>
      <c r="BD433" s="583">
        <v>0</v>
      </c>
      <c r="BE433" s="584">
        <v>0</v>
      </c>
      <c r="BF433" s="585">
        <v>1.9400000000000001E-2</v>
      </c>
      <c r="BG433" s="584">
        <v>0</v>
      </c>
      <c r="BH433" s="604">
        <v>0</v>
      </c>
      <c r="BI433" s="605"/>
      <c r="BK433" s="547"/>
    </row>
    <row r="434" spans="1:63" x14ac:dyDescent="0.2">
      <c r="A434" s="311" t="s">
        <v>831</v>
      </c>
      <c r="B434" s="606" t="s">
        <v>832</v>
      </c>
      <c r="C434" s="607" t="s">
        <v>834</v>
      </c>
      <c r="D434" s="608" t="s">
        <v>1176</v>
      </c>
      <c r="E434" s="185" t="s">
        <v>1182</v>
      </c>
      <c r="F434" s="609" t="s">
        <v>153</v>
      </c>
      <c r="G434" s="187">
        <v>51</v>
      </c>
      <c r="H434" s="610"/>
      <c r="I434" s="611">
        <v>0</v>
      </c>
      <c r="J434" s="611">
        <v>0</v>
      </c>
      <c r="K434" s="611">
        <v>0</v>
      </c>
      <c r="L434" s="611">
        <v>0</v>
      </c>
      <c r="M434" s="612">
        <v>0</v>
      </c>
      <c r="N434" s="186">
        <v>0</v>
      </c>
      <c r="O434" s="613">
        <v>0</v>
      </c>
      <c r="P434" s="613">
        <v>0</v>
      </c>
      <c r="Q434" s="614">
        <v>0</v>
      </c>
      <c r="R434" s="615">
        <v>0</v>
      </c>
      <c r="S434" s="613">
        <v>0</v>
      </c>
      <c r="T434" s="186">
        <v>0</v>
      </c>
      <c r="U434" s="616">
        <v>0</v>
      </c>
      <c r="V434" s="617">
        <v>0</v>
      </c>
      <c r="W434" s="563">
        <v>0</v>
      </c>
      <c r="X434" s="564">
        <v>0</v>
      </c>
      <c r="Y434" s="565">
        <v>0</v>
      </c>
      <c r="Z434" s="564">
        <v>0</v>
      </c>
      <c r="AA434" s="566">
        <v>0</v>
      </c>
      <c r="AB434" s="567">
        <v>0</v>
      </c>
      <c r="AC434" s="618">
        <v>0</v>
      </c>
      <c r="AD434" s="619">
        <v>0</v>
      </c>
      <c r="AE434" s="569">
        <v>0</v>
      </c>
      <c r="AF434" s="568">
        <v>0</v>
      </c>
      <c r="AG434" s="570">
        <v>0</v>
      </c>
      <c r="AH434" s="571">
        <v>0</v>
      </c>
      <c r="AI434" s="620">
        <v>0.5554</v>
      </c>
      <c r="AJ434" s="621">
        <v>0.96989999999999998</v>
      </c>
      <c r="AK434" s="621">
        <v>0</v>
      </c>
      <c r="AL434" s="574">
        <v>0</v>
      </c>
      <c r="AM434" s="601">
        <v>0.99070000000000003</v>
      </c>
      <c r="AN434" s="602">
        <v>0</v>
      </c>
      <c r="AO434" s="603">
        <v>0</v>
      </c>
      <c r="AP434" s="578">
        <v>0</v>
      </c>
      <c r="AQ434" s="578" t="s">
        <v>1377</v>
      </c>
      <c r="AR434" s="579">
        <v>0</v>
      </c>
      <c r="AS434" s="305">
        <v>0</v>
      </c>
      <c r="AT434" s="557">
        <v>0</v>
      </c>
      <c r="AU434" s="557">
        <v>0</v>
      </c>
      <c r="AV434" s="580">
        <v>0</v>
      </c>
      <c r="AW434" s="581">
        <v>0</v>
      </c>
      <c r="AX434" s="580">
        <v>0</v>
      </c>
      <c r="AY434" s="580">
        <v>0</v>
      </c>
      <c r="AZ434" s="229" t="s">
        <v>1231</v>
      </c>
      <c r="BA434" s="573">
        <v>0</v>
      </c>
      <c r="BB434" s="305">
        <v>0</v>
      </c>
      <c r="BC434" s="582">
        <v>0</v>
      </c>
      <c r="BD434" s="583">
        <v>0</v>
      </c>
      <c r="BE434" s="584">
        <v>0</v>
      </c>
      <c r="BF434" s="585">
        <v>1.9599999999999999E-2</v>
      </c>
      <c r="BG434" s="584">
        <v>0</v>
      </c>
      <c r="BH434" s="604">
        <v>0</v>
      </c>
      <c r="BI434" s="605"/>
      <c r="BK434" s="547"/>
    </row>
    <row r="435" spans="1:63" x14ac:dyDescent="0.2">
      <c r="A435" s="42" t="s">
        <v>834</v>
      </c>
      <c r="B435" s="43" t="s">
        <v>835</v>
      </c>
      <c r="C435" s="44" t="s">
        <v>834</v>
      </c>
      <c r="D435" s="45" t="s">
        <v>835</v>
      </c>
      <c r="E435" s="46" t="s">
        <v>836</v>
      </c>
      <c r="F435" s="47" t="s">
        <v>153</v>
      </c>
      <c r="G435" s="48">
        <v>51</v>
      </c>
      <c r="H435" s="610"/>
      <c r="I435" s="622">
        <v>11643477</v>
      </c>
      <c r="J435" s="622">
        <v>3815712</v>
      </c>
      <c r="K435" s="622">
        <v>0</v>
      </c>
      <c r="L435" s="622">
        <v>0</v>
      </c>
      <c r="M435" s="190">
        <v>0</v>
      </c>
      <c r="N435" s="623">
        <v>11643477</v>
      </c>
      <c r="O435" s="624">
        <v>3815712</v>
      </c>
      <c r="P435" s="624">
        <v>7827765</v>
      </c>
      <c r="Q435" s="625">
        <v>469.15000000000003</v>
      </c>
      <c r="R435" s="626">
        <v>13.05</v>
      </c>
      <c r="S435" s="624">
        <v>107388</v>
      </c>
      <c r="T435" s="623">
        <v>0</v>
      </c>
      <c r="U435" s="627">
        <v>7827765</v>
      </c>
      <c r="V435" s="628">
        <v>16684.990000000002</v>
      </c>
      <c r="W435" s="563">
        <v>55259</v>
      </c>
      <c r="X435" s="564">
        <v>117.79</v>
      </c>
      <c r="Y435" s="565">
        <v>16567.2</v>
      </c>
      <c r="Z435" s="564">
        <v>0</v>
      </c>
      <c r="AA435" s="566">
        <v>0</v>
      </c>
      <c r="AB435" s="567">
        <v>7827765</v>
      </c>
      <c r="AC435" s="674">
        <v>16684.990000000002</v>
      </c>
      <c r="AD435" s="629">
        <v>1.76393</v>
      </c>
      <c r="AE435" s="569">
        <v>0</v>
      </c>
      <c r="AF435" s="675">
        <v>1.76393</v>
      </c>
      <c r="AG435" s="676">
        <v>1.7463</v>
      </c>
      <c r="AH435" s="676">
        <v>1.7463</v>
      </c>
      <c r="AI435" s="630">
        <v>0</v>
      </c>
      <c r="AJ435" s="631">
        <v>0</v>
      </c>
      <c r="AK435" s="631">
        <v>0</v>
      </c>
      <c r="AL435" s="574">
        <v>0</v>
      </c>
      <c r="AM435" s="601">
        <v>0</v>
      </c>
      <c r="AN435" s="602">
        <v>0</v>
      </c>
      <c r="AO435" s="603">
        <v>0</v>
      </c>
      <c r="AP435" s="578">
        <v>0</v>
      </c>
      <c r="AQ435" s="578" t="s">
        <v>1377</v>
      </c>
      <c r="AR435" s="579">
        <v>0</v>
      </c>
      <c r="AS435" s="305">
        <v>0</v>
      </c>
      <c r="AT435" s="557">
        <v>0</v>
      </c>
      <c r="AU435" s="557">
        <v>0</v>
      </c>
      <c r="AV435" s="580">
        <v>7827765</v>
      </c>
      <c r="AW435" s="581">
        <v>13.05</v>
      </c>
      <c r="AX435" s="580">
        <v>107388</v>
      </c>
      <c r="AY435" s="580">
        <v>7720377</v>
      </c>
      <c r="AZ435" s="229" t="s">
        <v>1231</v>
      </c>
      <c r="BA435" s="573">
        <v>1.7463</v>
      </c>
      <c r="BB435" s="305">
        <v>0</v>
      </c>
      <c r="BC435" s="582">
        <v>0</v>
      </c>
      <c r="BD435" s="583">
        <v>1.76393</v>
      </c>
      <c r="BE435" s="584">
        <v>3.5299999999999998E-2</v>
      </c>
      <c r="BF435" s="585">
        <v>0</v>
      </c>
      <c r="BG435" s="584">
        <v>0</v>
      </c>
      <c r="BH435" s="604">
        <v>0</v>
      </c>
      <c r="BI435" s="605"/>
      <c r="BK435" s="547"/>
    </row>
    <row r="436" spans="1:63" x14ac:dyDescent="0.2">
      <c r="A436" s="22" t="s">
        <v>837</v>
      </c>
      <c r="B436" s="37" t="s">
        <v>838</v>
      </c>
      <c r="C436" s="38" t="s">
        <v>837</v>
      </c>
      <c r="D436" s="24" t="s">
        <v>838</v>
      </c>
      <c r="E436" s="39" t="s">
        <v>839</v>
      </c>
      <c r="F436" s="40" t="s">
        <v>153</v>
      </c>
      <c r="G436" s="41">
        <v>52</v>
      </c>
      <c r="H436" s="525"/>
      <c r="I436" s="555">
        <v>8660858</v>
      </c>
      <c r="J436" s="555">
        <v>1168987</v>
      </c>
      <c r="K436" s="555">
        <v>0</v>
      </c>
      <c r="L436" s="555">
        <v>0</v>
      </c>
      <c r="M436" s="595">
        <v>0</v>
      </c>
      <c r="N436" s="181">
        <v>8660858</v>
      </c>
      <c r="O436" s="556">
        <v>1168987</v>
      </c>
      <c r="P436" s="556">
        <v>7491871</v>
      </c>
      <c r="Q436" s="596">
        <v>453.14</v>
      </c>
      <c r="R436" s="597">
        <v>11.32</v>
      </c>
      <c r="S436" s="556">
        <v>93152</v>
      </c>
      <c r="T436" s="181">
        <v>0</v>
      </c>
      <c r="U436" s="598">
        <v>7491871</v>
      </c>
      <c r="V436" s="599">
        <v>16533.240000000002</v>
      </c>
      <c r="W436" s="563">
        <v>52593</v>
      </c>
      <c r="X436" s="564">
        <v>116.06</v>
      </c>
      <c r="Y436" s="565">
        <v>16417.18</v>
      </c>
      <c r="Z436" s="564">
        <v>0</v>
      </c>
      <c r="AA436" s="566">
        <v>0</v>
      </c>
      <c r="AB436" s="567">
        <v>7491871</v>
      </c>
      <c r="AC436" s="538">
        <v>16533.240000000002</v>
      </c>
      <c r="AD436" s="600">
        <v>1.7478800000000001</v>
      </c>
      <c r="AE436" s="569">
        <v>0</v>
      </c>
      <c r="AF436" s="568">
        <v>1.7478800000000001</v>
      </c>
      <c r="AG436" s="570">
        <v>1.7303999999999999</v>
      </c>
      <c r="AH436" s="571">
        <v>1.7303999999999999</v>
      </c>
      <c r="AI436" s="572">
        <v>1</v>
      </c>
      <c r="AJ436" s="573">
        <v>1.7303999999999999</v>
      </c>
      <c r="AK436" s="573">
        <v>1.7303999999999999</v>
      </c>
      <c r="AL436" s="574">
        <v>1.0798999999999999</v>
      </c>
      <c r="AM436" s="601">
        <v>1.6024</v>
      </c>
      <c r="AN436" s="602">
        <v>1.6024</v>
      </c>
      <c r="AO436" s="603">
        <v>1.4214</v>
      </c>
      <c r="AP436" s="578">
        <v>0</v>
      </c>
      <c r="AQ436" s="578">
        <v>0</v>
      </c>
      <c r="AR436" s="579">
        <v>0</v>
      </c>
      <c r="AS436" s="305">
        <v>0</v>
      </c>
      <c r="AT436" s="557">
        <v>1</v>
      </c>
      <c r="AU436" s="557">
        <v>1</v>
      </c>
      <c r="AV436" s="580">
        <v>7491871</v>
      </c>
      <c r="AW436" s="581">
        <v>11.32</v>
      </c>
      <c r="AX436" s="580">
        <v>93152</v>
      </c>
      <c r="AY436" s="580">
        <v>7398719</v>
      </c>
      <c r="AZ436" s="229" t="s">
        <v>1231</v>
      </c>
      <c r="BA436" s="573">
        <v>1.7303999999999999</v>
      </c>
      <c r="BB436" s="305">
        <v>0</v>
      </c>
      <c r="BC436" s="582">
        <v>0</v>
      </c>
      <c r="BD436" s="583">
        <v>1.7478800000000001</v>
      </c>
      <c r="BE436" s="584">
        <v>3.5000000000000003E-2</v>
      </c>
      <c r="BF436" s="585">
        <v>3.5000000000000003E-2</v>
      </c>
      <c r="BG436" s="584">
        <v>3.5000000000000003E-2</v>
      </c>
      <c r="BH436" s="604">
        <v>0</v>
      </c>
      <c r="BI436" s="605"/>
      <c r="BK436" s="547"/>
    </row>
    <row r="437" spans="1:63" x14ac:dyDescent="0.2">
      <c r="A437" s="22" t="s">
        <v>840</v>
      </c>
      <c r="B437" s="37" t="s">
        <v>841</v>
      </c>
      <c r="C437" s="38" t="s">
        <v>840</v>
      </c>
      <c r="D437" s="24" t="s">
        <v>841</v>
      </c>
      <c r="E437" s="39" t="s">
        <v>842</v>
      </c>
      <c r="F437" s="40" t="s">
        <v>153</v>
      </c>
      <c r="G437" s="41">
        <v>52</v>
      </c>
      <c r="H437" s="525"/>
      <c r="I437" s="555">
        <v>6250217</v>
      </c>
      <c r="J437" s="555">
        <v>1041616</v>
      </c>
      <c r="K437" s="555">
        <v>0</v>
      </c>
      <c r="L437" s="555">
        <v>0</v>
      </c>
      <c r="M437" s="595">
        <v>0</v>
      </c>
      <c r="N437" s="181">
        <v>6250217</v>
      </c>
      <c r="O437" s="556">
        <v>1041616</v>
      </c>
      <c r="P437" s="556">
        <v>5208601</v>
      </c>
      <c r="Q437" s="596">
        <v>332.84</v>
      </c>
      <c r="R437" s="597">
        <v>7.07</v>
      </c>
      <c r="S437" s="556">
        <v>58179</v>
      </c>
      <c r="T437" s="181">
        <v>0</v>
      </c>
      <c r="U437" s="598">
        <v>5208601</v>
      </c>
      <c r="V437" s="599">
        <v>15648.96</v>
      </c>
      <c r="W437" s="563">
        <v>404765</v>
      </c>
      <c r="X437" s="564">
        <v>1216.0899999999999</v>
      </c>
      <c r="Y437" s="565">
        <v>14432.869999999999</v>
      </c>
      <c r="Z437" s="564">
        <v>0</v>
      </c>
      <c r="AA437" s="566">
        <v>0</v>
      </c>
      <c r="AB437" s="567">
        <v>5208601</v>
      </c>
      <c r="AC437" s="538">
        <v>15648.96</v>
      </c>
      <c r="AD437" s="600">
        <v>1.6544000000000001</v>
      </c>
      <c r="AE437" s="569">
        <v>0</v>
      </c>
      <c r="AF437" s="568">
        <v>1.6544000000000001</v>
      </c>
      <c r="AG437" s="570">
        <v>1.6378999999999999</v>
      </c>
      <c r="AH437" s="571">
        <v>1.6378999999999999</v>
      </c>
      <c r="AI437" s="572">
        <v>1</v>
      </c>
      <c r="AJ437" s="573">
        <v>1.6378999999999999</v>
      </c>
      <c r="AK437" s="573">
        <v>1.6378999999999999</v>
      </c>
      <c r="AL437" s="574">
        <v>1.0022</v>
      </c>
      <c r="AM437" s="601">
        <v>1.6343000000000001</v>
      </c>
      <c r="AN437" s="602">
        <v>1.6343000000000001</v>
      </c>
      <c r="AO437" s="603">
        <v>1.5316000000000001</v>
      </c>
      <c r="AP437" s="578">
        <v>0</v>
      </c>
      <c r="AQ437" s="578">
        <v>0</v>
      </c>
      <c r="AR437" s="579">
        <v>0</v>
      </c>
      <c r="AS437" s="305">
        <v>0</v>
      </c>
      <c r="AT437" s="557">
        <v>1</v>
      </c>
      <c r="AU437" s="557">
        <v>1</v>
      </c>
      <c r="AV437" s="580">
        <v>5208601</v>
      </c>
      <c r="AW437" s="581">
        <v>7.07</v>
      </c>
      <c r="AX437" s="580">
        <v>58179</v>
      </c>
      <c r="AY437" s="580">
        <v>5150422</v>
      </c>
      <c r="AZ437" s="229" t="s">
        <v>1231</v>
      </c>
      <c r="BA437" s="573">
        <v>1.6378999999999999</v>
      </c>
      <c r="BB437" s="305">
        <v>0</v>
      </c>
      <c r="BC437" s="582">
        <v>0</v>
      </c>
      <c r="BD437" s="583">
        <v>1.6544000000000001</v>
      </c>
      <c r="BE437" s="584">
        <v>3.3099999999999997E-2</v>
      </c>
      <c r="BF437" s="585">
        <v>3.3099999999999997E-2</v>
      </c>
      <c r="BG437" s="584">
        <v>3.3099999999999997E-2</v>
      </c>
      <c r="BH437" s="604">
        <v>0</v>
      </c>
      <c r="BI437" s="605"/>
      <c r="BK437" s="547"/>
    </row>
    <row r="438" spans="1:63" x14ac:dyDescent="0.2">
      <c r="A438" s="22" t="s">
        <v>843</v>
      </c>
      <c r="B438" s="37" t="s">
        <v>844</v>
      </c>
      <c r="C438" s="38" t="s">
        <v>843</v>
      </c>
      <c r="D438" s="24" t="s">
        <v>844</v>
      </c>
      <c r="E438" s="39" t="s">
        <v>845</v>
      </c>
      <c r="F438" s="40" t="s">
        <v>153</v>
      </c>
      <c r="G438" s="41">
        <v>52</v>
      </c>
      <c r="H438" s="525"/>
      <c r="I438" s="555">
        <v>2726211</v>
      </c>
      <c r="J438" s="555">
        <v>553700</v>
      </c>
      <c r="K438" s="555">
        <v>111337</v>
      </c>
      <c r="L438" s="555">
        <v>0</v>
      </c>
      <c r="M438" s="595">
        <v>111337</v>
      </c>
      <c r="N438" s="181">
        <v>2614874</v>
      </c>
      <c r="O438" s="556">
        <v>442363</v>
      </c>
      <c r="P438" s="556">
        <v>2172511</v>
      </c>
      <c r="Q438" s="596">
        <v>132.72</v>
      </c>
      <c r="R438" s="597">
        <v>1.21</v>
      </c>
      <c r="S438" s="556">
        <v>9957</v>
      </c>
      <c r="T438" s="181">
        <v>0</v>
      </c>
      <c r="U438" s="598">
        <v>2172511</v>
      </c>
      <c r="V438" s="599">
        <v>16369.13</v>
      </c>
      <c r="W438" s="563">
        <v>17264</v>
      </c>
      <c r="X438" s="564">
        <v>130.08000000000001</v>
      </c>
      <c r="Y438" s="565">
        <v>16239.05</v>
      </c>
      <c r="Z438" s="564">
        <v>0</v>
      </c>
      <c r="AA438" s="566">
        <v>0</v>
      </c>
      <c r="AB438" s="567">
        <v>2172511</v>
      </c>
      <c r="AC438" s="538">
        <v>16369.13</v>
      </c>
      <c r="AD438" s="600">
        <v>1.7305299999999999</v>
      </c>
      <c r="AE438" s="569">
        <v>0</v>
      </c>
      <c r="AF438" s="568">
        <v>1.7305299999999999</v>
      </c>
      <c r="AG438" s="570">
        <v>1.7132000000000001</v>
      </c>
      <c r="AH438" s="571">
        <v>1.7132000000000001</v>
      </c>
      <c r="AI438" s="572">
        <v>1</v>
      </c>
      <c r="AJ438" s="573">
        <v>1.7132000000000001</v>
      </c>
      <c r="AK438" s="573">
        <v>1.7132000000000001</v>
      </c>
      <c r="AL438" s="574">
        <v>1.0390000000000001</v>
      </c>
      <c r="AM438" s="601">
        <v>1.6489</v>
      </c>
      <c r="AN438" s="602">
        <v>1.6489</v>
      </c>
      <c r="AO438" s="603">
        <v>1.4774</v>
      </c>
      <c r="AP438" s="578">
        <v>0</v>
      </c>
      <c r="AQ438" s="578">
        <v>0</v>
      </c>
      <c r="AR438" s="579">
        <v>0</v>
      </c>
      <c r="AS438" s="305">
        <v>0</v>
      </c>
      <c r="AT438" s="557">
        <v>1</v>
      </c>
      <c r="AU438" s="557">
        <v>1</v>
      </c>
      <c r="AV438" s="580">
        <v>2172511</v>
      </c>
      <c r="AW438" s="581">
        <v>1.21</v>
      </c>
      <c r="AX438" s="580">
        <v>9957</v>
      </c>
      <c r="AY438" s="580">
        <v>2162554</v>
      </c>
      <c r="AZ438" s="229" t="s">
        <v>1231</v>
      </c>
      <c r="BA438" s="573">
        <v>1.7132000000000001</v>
      </c>
      <c r="BB438" s="305">
        <v>0</v>
      </c>
      <c r="BC438" s="582">
        <v>0</v>
      </c>
      <c r="BD438" s="583">
        <v>1.7305299999999999</v>
      </c>
      <c r="BE438" s="584">
        <v>3.4599999999999999E-2</v>
      </c>
      <c r="BF438" s="585">
        <v>3.4599999999999999E-2</v>
      </c>
      <c r="BG438" s="584">
        <v>3.4599999999999999E-2</v>
      </c>
      <c r="BH438" s="604">
        <v>0</v>
      </c>
      <c r="BI438" s="605"/>
      <c r="BK438" s="547"/>
    </row>
    <row r="439" spans="1:63" x14ac:dyDescent="0.2">
      <c r="A439" s="22" t="s">
        <v>846</v>
      </c>
      <c r="B439" s="37" t="s">
        <v>153</v>
      </c>
      <c r="C439" s="38" t="s">
        <v>846</v>
      </c>
      <c r="D439" s="24" t="s">
        <v>153</v>
      </c>
      <c r="E439" s="39" t="s">
        <v>847</v>
      </c>
      <c r="F439" s="40" t="s">
        <v>153</v>
      </c>
      <c r="G439" s="41">
        <v>52</v>
      </c>
      <c r="H439" s="525"/>
      <c r="I439" s="555">
        <v>9574390</v>
      </c>
      <c r="J439" s="555">
        <v>2993635</v>
      </c>
      <c r="K439" s="555">
        <v>0</v>
      </c>
      <c r="L439" s="555">
        <v>0</v>
      </c>
      <c r="M439" s="595">
        <v>0</v>
      </c>
      <c r="N439" s="181">
        <v>9574390</v>
      </c>
      <c r="O439" s="556">
        <v>2993635</v>
      </c>
      <c r="P439" s="556">
        <v>6580755</v>
      </c>
      <c r="Q439" s="596">
        <v>479.24</v>
      </c>
      <c r="R439" s="597">
        <v>8.36</v>
      </c>
      <c r="S439" s="556">
        <v>68794</v>
      </c>
      <c r="T439" s="181">
        <v>0</v>
      </c>
      <c r="U439" s="598">
        <v>6580755</v>
      </c>
      <c r="V439" s="599">
        <v>13731.65</v>
      </c>
      <c r="W439" s="563">
        <v>393944</v>
      </c>
      <c r="X439" s="564">
        <v>822.02</v>
      </c>
      <c r="Y439" s="565">
        <v>12909.63</v>
      </c>
      <c r="Z439" s="564">
        <v>0</v>
      </c>
      <c r="AA439" s="566">
        <v>0</v>
      </c>
      <c r="AB439" s="567">
        <v>6580755</v>
      </c>
      <c r="AC439" s="538">
        <v>13731.65</v>
      </c>
      <c r="AD439" s="600">
        <v>1.4517</v>
      </c>
      <c r="AE439" s="569">
        <v>0</v>
      </c>
      <c r="AF439" s="568">
        <v>1.4517</v>
      </c>
      <c r="AG439" s="570">
        <v>1.4372</v>
      </c>
      <c r="AH439" s="571">
        <v>1.4372</v>
      </c>
      <c r="AI439" s="572">
        <v>1</v>
      </c>
      <c r="AJ439" s="573">
        <v>1.4372</v>
      </c>
      <c r="AK439" s="573">
        <v>1.4372</v>
      </c>
      <c r="AL439" s="574">
        <v>1.0859000000000001</v>
      </c>
      <c r="AM439" s="601">
        <v>1.3234999999999999</v>
      </c>
      <c r="AN439" s="602">
        <v>1.3234999999999999</v>
      </c>
      <c r="AO439" s="603">
        <v>1.4136</v>
      </c>
      <c r="AP439" s="578">
        <v>0</v>
      </c>
      <c r="AQ439" s="578">
        <v>0</v>
      </c>
      <c r="AR439" s="579">
        <v>0</v>
      </c>
      <c r="AS439" s="305">
        <v>0</v>
      </c>
      <c r="AT439" s="557">
        <v>1</v>
      </c>
      <c r="AU439" s="557">
        <v>1</v>
      </c>
      <c r="AV439" s="580">
        <v>6580755</v>
      </c>
      <c r="AW439" s="581">
        <v>8.36</v>
      </c>
      <c r="AX439" s="580">
        <v>68794</v>
      </c>
      <c r="AY439" s="580">
        <v>6511961</v>
      </c>
      <c r="AZ439" s="229" t="s">
        <v>1231</v>
      </c>
      <c r="BA439" s="573">
        <v>1.4372</v>
      </c>
      <c r="BB439" s="305">
        <v>0</v>
      </c>
      <c r="BC439" s="582">
        <v>0</v>
      </c>
      <c r="BD439" s="583">
        <v>1.4517</v>
      </c>
      <c r="BE439" s="584">
        <v>2.9000000000000001E-2</v>
      </c>
      <c r="BF439" s="585">
        <v>2.9000000000000001E-2</v>
      </c>
      <c r="BG439" s="584">
        <v>2.9000000000000001E-2</v>
      </c>
      <c r="BH439" s="604">
        <v>0</v>
      </c>
      <c r="BI439" s="605"/>
      <c r="BK439" s="547"/>
    </row>
    <row r="440" spans="1:63" x14ac:dyDescent="0.2">
      <c r="A440" s="22" t="s">
        <v>848</v>
      </c>
      <c r="B440" s="37" t="s">
        <v>849</v>
      </c>
      <c r="C440" s="38" t="s">
        <v>848</v>
      </c>
      <c r="D440" s="24" t="s">
        <v>849</v>
      </c>
      <c r="E440" s="39" t="s">
        <v>850</v>
      </c>
      <c r="F440" s="40" t="s">
        <v>153</v>
      </c>
      <c r="G440" s="41">
        <v>54</v>
      </c>
      <c r="H440" s="525"/>
      <c r="I440" s="555">
        <v>27427767</v>
      </c>
      <c r="J440" s="555">
        <v>4948732</v>
      </c>
      <c r="K440" s="555">
        <v>0</v>
      </c>
      <c r="L440" s="555">
        <v>0</v>
      </c>
      <c r="M440" s="595">
        <v>0</v>
      </c>
      <c r="N440" s="181">
        <v>27427767</v>
      </c>
      <c r="O440" s="556">
        <v>4948732</v>
      </c>
      <c r="P440" s="556">
        <v>22479035</v>
      </c>
      <c r="Q440" s="596">
        <v>1510.39</v>
      </c>
      <c r="R440" s="597">
        <v>56.34</v>
      </c>
      <c r="S440" s="556">
        <v>463622</v>
      </c>
      <c r="T440" s="181">
        <v>0</v>
      </c>
      <c r="U440" s="598">
        <v>22479035</v>
      </c>
      <c r="V440" s="599">
        <v>14882.93</v>
      </c>
      <c r="W440" s="563">
        <v>406312</v>
      </c>
      <c r="X440" s="564">
        <v>269.01</v>
      </c>
      <c r="Y440" s="565">
        <v>14613.92</v>
      </c>
      <c r="Z440" s="564">
        <v>0</v>
      </c>
      <c r="AA440" s="566">
        <v>0</v>
      </c>
      <c r="AB440" s="567">
        <v>22479035</v>
      </c>
      <c r="AC440" s="538">
        <v>14882.93</v>
      </c>
      <c r="AD440" s="600">
        <v>1.57341</v>
      </c>
      <c r="AE440" s="569">
        <v>0</v>
      </c>
      <c r="AF440" s="568">
        <v>1.57341</v>
      </c>
      <c r="AG440" s="570">
        <v>1.5577000000000001</v>
      </c>
      <c r="AH440" s="571">
        <v>1.5577000000000001</v>
      </c>
      <c r="AI440" s="572">
        <v>1</v>
      </c>
      <c r="AJ440" s="573">
        <v>1.5577000000000001</v>
      </c>
      <c r="AK440" s="573">
        <v>1.5577000000000001</v>
      </c>
      <c r="AL440" s="574">
        <v>1.0342</v>
      </c>
      <c r="AM440" s="601">
        <v>1.5062</v>
      </c>
      <c r="AN440" s="602">
        <v>1.5062</v>
      </c>
      <c r="AO440" s="603">
        <v>1.4842</v>
      </c>
      <c r="AP440" s="578">
        <v>0</v>
      </c>
      <c r="AQ440" s="578">
        <v>0</v>
      </c>
      <c r="AR440" s="579">
        <v>0</v>
      </c>
      <c r="AS440" s="305">
        <v>0</v>
      </c>
      <c r="AT440" s="557">
        <v>1</v>
      </c>
      <c r="AU440" s="557">
        <v>1</v>
      </c>
      <c r="AV440" s="580">
        <v>22479035</v>
      </c>
      <c r="AW440" s="581">
        <v>56.34</v>
      </c>
      <c r="AX440" s="580">
        <v>463622</v>
      </c>
      <c r="AY440" s="580">
        <v>22015413</v>
      </c>
      <c r="AZ440" s="229" t="s">
        <v>1231</v>
      </c>
      <c r="BA440" s="573">
        <v>1.5577000000000001</v>
      </c>
      <c r="BB440" s="305">
        <v>0</v>
      </c>
      <c r="BC440" s="582">
        <v>0</v>
      </c>
      <c r="BD440" s="583">
        <v>1.57341</v>
      </c>
      <c r="BE440" s="584">
        <v>3.15E-2</v>
      </c>
      <c r="BF440" s="585">
        <v>3.15E-2</v>
      </c>
      <c r="BG440" s="584">
        <v>3.15E-2</v>
      </c>
      <c r="BH440" s="604">
        <v>0</v>
      </c>
      <c r="BI440" s="605"/>
      <c r="BK440" s="547"/>
    </row>
    <row r="441" spans="1:63" x14ac:dyDescent="0.2">
      <c r="A441" s="22" t="s">
        <v>851</v>
      </c>
      <c r="B441" s="37" t="s">
        <v>852</v>
      </c>
      <c r="C441" s="38" t="s">
        <v>851</v>
      </c>
      <c r="D441" s="24" t="s">
        <v>852</v>
      </c>
      <c r="E441" s="39" t="s">
        <v>853</v>
      </c>
      <c r="F441" s="40" t="s">
        <v>153</v>
      </c>
      <c r="G441" s="41">
        <v>55</v>
      </c>
      <c r="H441" s="525"/>
      <c r="I441" s="555">
        <v>12055716</v>
      </c>
      <c r="J441" s="555">
        <v>1112350</v>
      </c>
      <c r="K441" s="555">
        <v>0</v>
      </c>
      <c r="L441" s="555">
        <v>0</v>
      </c>
      <c r="M441" s="595">
        <v>0</v>
      </c>
      <c r="N441" s="181">
        <v>12055716</v>
      </c>
      <c r="O441" s="556">
        <v>1112350</v>
      </c>
      <c r="P441" s="556">
        <v>10943366</v>
      </c>
      <c r="Q441" s="596">
        <v>634.03</v>
      </c>
      <c r="R441" s="597">
        <v>3.1</v>
      </c>
      <c r="S441" s="556">
        <v>25510</v>
      </c>
      <c r="T441" s="181">
        <v>0</v>
      </c>
      <c r="U441" s="598">
        <v>10943366</v>
      </c>
      <c r="V441" s="599">
        <v>17260.009999999998</v>
      </c>
      <c r="W441" s="563">
        <v>980694</v>
      </c>
      <c r="X441" s="564">
        <v>1546.76</v>
      </c>
      <c r="Y441" s="565">
        <v>15713.249999999998</v>
      </c>
      <c r="Z441" s="564">
        <v>0</v>
      </c>
      <c r="AA441" s="566">
        <v>0</v>
      </c>
      <c r="AB441" s="567">
        <v>10943366</v>
      </c>
      <c r="AC441" s="538">
        <v>17260.009999999998</v>
      </c>
      <c r="AD441" s="600">
        <v>1.8247199999999999</v>
      </c>
      <c r="AE441" s="569">
        <v>0</v>
      </c>
      <c r="AF441" s="568">
        <v>1.8247199999999999</v>
      </c>
      <c r="AG441" s="570">
        <v>1.8065</v>
      </c>
      <c r="AH441" s="571">
        <v>1.8065</v>
      </c>
      <c r="AI441" s="572">
        <v>1</v>
      </c>
      <c r="AJ441" s="573">
        <v>1.8065</v>
      </c>
      <c r="AK441" s="573">
        <v>1.8065</v>
      </c>
      <c r="AL441" s="574">
        <v>0.97819999999999996</v>
      </c>
      <c r="AM441" s="601">
        <v>1.8468</v>
      </c>
      <c r="AN441" s="602">
        <v>1.8468</v>
      </c>
      <c r="AO441" s="603">
        <v>1.5691999999999999</v>
      </c>
      <c r="AP441" s="578">
        <v>0</v>
      </c>
      <c r="AQ441" s="578">
        <v>0</v>
      </c>
      <c r="AR441" s="579">
        <v>0</v>
      </c>
      <c r="AS441" s="305">
        <v>0</v>
      </c>
      <c r="AT441" s="557">
        <v>1</v>
      </c>
      <c r="AU441" s="557">
        <v>1</v>
      </c>
      <c r="AV441" s="580">
        <v>10943366</v>
      </c>
      <c r="AW441" s="581">
        <v>3.1</v>
      </c>
      <c r="AX441" s="580">
        <v>25510</v>
      </c>
      <c r="AY441" s="580">
        <v>10917856</v>
      </c>
      <c r="AZ441" s="229" t="s">
        <v>1231</v>
      </c>
      <c r="BA441" s="573">
        <v>1.8065</v>
      </c>
      <c r="BB441" s="305">
        <v>0</v>
      </c>
      <c r="BC441" s="582">
        <v>0</v>
      </c>
      <c r="BD441" s="583">
        <v>1.8247199999999999</v>
      </c>
      <c r="BE441" s="584">
        <v>3.6499999999999998E-2</v>
      </c>
      <c r="BF441" s="585">
        <v>3.6499999999999998E-2</v>
      </c>
      <c r="BG441" s="584">
        <v>3.6499999999999998E-2</v>
      </c>
      <c r="BH441" s="604">
        <v>0</v>
      </c>
      <c r="BI441" s="605"/>
      <c r="BK441" s="547"/>
    </row>
    <row r="442" spans="1:63" x14ac:dyDescent="0.2">
      <c r="A442" s="75" t="s">
        <v>854</v>
      </c>
      <c r="B442" s="76" t="s">
        <v>855</v>
      </c>
      <c r="C442" s="77" t="s">
        <v>854</v>
      </c>
      <c r="D442" s="78" t="s">
        <v>855</v>
      </c>
      <c r="E442" s="79" t="s">
        <v>856</v>
      </c>
      <c r="F442" s="80" t="s">
        <v>153</v>
      </c>
      <c r="G442" s="41">
        <v>56</v>
      </c>
      <c r="H442" s="525"/>
      <c r="I442" s="555">
        <v>28742934</v>
      </c>
      <c r="J442" s="555">
        <v>7081993</v>
      </c>
      <c r="K442" s="555">
        <v>0</v>
      </c>
      <c r="L442" s="555">
        <v>0</v>
      </c>
      <c r="M442" s="595">
        <v>0</v>
      </c>
      <c r="N442" s="181">
        <v>28742934</v>
      </c>
      <c r="O442" s="556">
        <v>7081993</v>
      </c>
      <c r="P442" s="556">
        <v>21660941</v>
      </c>
      <c r="Q442" s="596">
        <v>1331.78</v>
      </c>
      <c r="R442" s="597">
        <v>61.79</v>
      </c>
      <c r="S442" s="556">
        <v>508470</v>
      </c>
      <c r="T442" s="181">
        <v>0</v>
      </c>
      <c r="U442" s="598">
        <v>21660941</v>
      </c>
      <c r="V442" s="599">
        <v>16264.65</v>
      </c>
      <c r="W442" s="563">
        <v>984728</v>
      </c>
      <c r="X442" s="564">
        <v>739.41</v>
      </c>
      <c r="Y442" s="565">
        <v>15525.24</v>
      </c>
      <c r="Z442" s="564">
        <v>0</v>
      </c>
      <c r="AA442" s="566">
        <v>0</v>
      </c>
      <c r="AB442" s="567">
        <v>21660941</v>
      </c>
      <c r="AC442" s="538">
        <v>16264.65</v>
      </c>
      <c r="AD442" s="600">
        <v>1.71949</v>
      </c>
      <c r="AE442" s="569">
        <v>0</v>
      </c>
      <c r="AF442" s="568">
        <v>1.71949</v>
      </c>
      <c r="AG442" s="570">
        <v>1.7022999999999999</v>
      </c>
      <c r="AH442" s="571">
        <v>1.7022999999999999</v>
      </c>
      <c r="AI442" s="572">
        <v>1</v>
      </c>
      <c r="AJ442" s="573">
        <v>1.7022999999999999</v>
      </c>
      <c r="AK442" s="573">
        <v>1.7022999999999999</v>
      </c>
      <c r="AL442" s="574">
        <v>1.0986</v>
      </c>
      <c r="AM442" s="601">
        <v>1.5495000000000001</v>
      </c>
      <c r="AN442" s="602">
        <v>1.5495000000000001</v>
      </c>
      <c r="AO442" s="603">
        <v>1.3972</v>
      </c>
      <c r="AP442" s="578">
        <v>0</v>
      </c>
      <c r="AQ442" s="578">
        <v>0</v>
      </c>
      <c r="AR442" s="579">
        <v>0</v>
      </c>
      <c r="AS442" s="305">
        <v>0</v>
      </c>
      <c r="AT442" s="557">
        <v>1</v>
      </c>
      <c r="AU442" s="557">
        <v>1</v>
      </c>
      <c r="AV442" s="580">
        <v>21660941</v>
      </c>
      <c r="AW442" s="581">
        <v>61.79</v>
      </c>
      <c r="AX442" s="580">
        <v>508470</v>
      </c>
      <c r="AY442" s="580">
        <v>21152471</v>
      </c>
      <c r="AZ442" s="229" t="s">
        <v>1231</v>
      </c>
      <c r="BA442" s="573">
        <v>1.7022999999999999</v>
      </c>
      <c r="BB442" s="305">
        <v>0</v>
      </c>
      <c r="BC442" s="582">
        <v>0</v>
      </c>
      <c r="BD442" s="583">
        <v>1.71949</v>
      </c>
      <c r="BE442" s="584">
        <v>3.44E-2</v>
      </c>
      <c r="BF442" s="585">
        <v>3.44E-2</v>
      </c>
      <c r="BG442" s="584">
        <v>3.44E-2</v>
      </c>
      <c r="BH442" s="604">
        <v>0</v>
      </c>
      <c r="BI442" s="605"/>
      <c r="BK442" s="547"/>
    </row>
    <row r="443" spans="1:63" x14ac:dyDescent="0.2">
      <c r="A443" s="22" t="s">
        <v>857</v>
      </c>
      <c r="B443" s="37" t="s">
        <v>858</v>
      </c>
      <c r="C443" s="58" t="s">
        <v>857</v>
      </c>
      <c r="D443" s="24" t="s">
        <v>858</v>
      </c>
      <c r="E443" s="59" t="s">
        <v>859</v>
      </c>
      <c r="F443" s="40" t="s">
        <v>173</v>
      </c>
      <c r="G443" s="41">
        <v>57</v>
      </c>
      <c r="H443" s="525">
        <v>2</v>
      </c>
      <c r="I443" s="555">
        <v>0</v>
      </c>
      <c r="J443" s="555">
        <v>0</v>
      </c>
      <c r="K443" s="555">
        <v>0</v>
      </c>
      <c r="L443" s="555">
        <v>0</v>
      </c>
      <c r="M443" s="595">
        <v>0</v>
      </c>
      <c r="N443" s="181">
        <v>0</v>
      </c>
      <c r="O443" s="556">
        <v>0</v>
      </c>
      <c r="P443" s="556">
        <v>0</v>
      </c>
      <c r="Q443" s="596">
        <v>0</v>
      </c>
      <c r="R443" s="597">
        <v>0</v>
      </c>
      <c r="S443" s="556">
        <v>0</v>
      </c>
      <c r="T443" s="181">
        <v>0</v>
      </c>
      <c r="U443" s="598">
        <v>0</v>
      </c>
      <c r="V443" s="599">
        <v>0</v>
      </c>
      <c r="W443" s="563">
        <v>0</v>
      </c>
      <c r="X443" s="564">
        <v>0</v>
      </c>
      <c r="Y443" s="565">
        <v>0</v>
      </c>
      <c r="Z443" s="564">
        <v>0</v>
      </c>
      <c r="AA443" s="566">
        <v>0</v>
      </c>
      <c r="AB443" s="567">
        <v>0</v>
      </c>
      <c r="AC443" s="538">
        <v>0</v>
      </c>
      <c r="AD443" s="600">
        <v>0</v>
      </c>
      <c r="AE443" s="569">
        <v>0</v>
      </c>
      <c r="AF443" s="568">
        <v>0</v>
      </c>
      <c r="AG443" s="570">
        <v>0</v>
      </c>
      <c r="AH443" s="571">
        <v>0</v>
      </c>
      <c r="AI443" s="572">
        <v>0</v>
      </c>
      <c r="AJ443" s="573">
        <v>0</v>
      </c>
      <c r="AK443" s="573">
        <v>1.6296999999999999</v>
      </c>
      <c r="AL443" s="574">
        <v>1.0405</v>
      </c>
      <c r="AM443" s="601">
        <v>0</v>
      </c>
      <c r="AN443" s="602">
        <v>1.5663</v>
      </c>
      <c r="AO443" s="603">
        <v>1.4753000000000001</v>
      </c>
      <c r="AP443" s="578">
        <v>0</v>
      </c>
      <c r="AQ443" s="578">
        <v>0</v>
      </c>
      <c r="AR443" s="579">
        <v>0</v>
      </c>
      <c r="AS443" s="305">
        <v>0</v>
      </c>
      <c r="AT443" s="557">
        <v>1</v>
      </c>
      <c r="AU443" s="557">
        <v>1</v>
      </c>
      <c r="AV443" s="580">
        <v>0</v>
      </c>
      <c r="AW443" s="581">
        <v>0</v>
      </c>
      <c r="AX443" s="580">
        <v>0</v>
      </c>
      <c r="AY443" s="580">
        <v>0</v>
      </c>
      <c r="AZ443" s="229" t="s">
        <v>1231</v>
      </c>
      <c r="BA443" s="573">
        <v>0</v>
      </c>
      <c r="BB443" s="305">
        <v>0</v>
      </c>
      <c r="BC443" s="582">
        <v>0</v>
      </c>
      <c r="BD443" s="583">
        <v>0</v>
      </c>
      <c r="BE443" s="584">
        <v>0</v>
      </c>
      <c r="BF443" s="585">
        <v>0</v>
      </c>
      <c r="BG443" s="584">
        <v>3.2899999999999999E-2</v>
      </c>
      <c r="BH443" s="604">
        <v>1</v>
      </c>
      <c r="BI443" s="605"/>
      <c r="BK443" s="547"/>
    </row>
    <row r="444" spans="1:63" x14ac:dyDescent="0.2">
      <c r="A444" s="22" t="s">
        <v>860</v>
      </c>
      <c r="B444" s="37" t="s">
        <v>861</v>
      </c>
      <c r="C444" s="58" t="s">
        <v>860</v>
      </c>
      <c r="D444" s="24" t="s">
        <v>861</v>
      </c>
      <c r="E444" s="39" t="s">
        <v>862</v>
      </c>
      <c r="F444" s="40" t="s">
        <v>173</v>
      </c>
      <c r="G444" s="41">
        <v>57</v>
      </c>
      <c r="H444" s="525">
        <v>2</v>
      </c>
      <c r="I444" s="555">
        <v>0</v>
      </c>
      <c r="J444" s="555">
        <v>0</v>
      </c>
      <c r="K444" s="555">
        <v>0</v>
      </c>
      <c r="L444" s="555">
        <v>0</v>
      </c>
      <c r="M444" s="595">
        <v>0</v>
      </c>
      <c r="N444" s="181">
        <v>0</v>
      </c>
      <c r="O444" s="556">
        <v>0</v>
      </c>
      <c r="P444" s="556">
        <v>0</v>
      </c>
      <c r="Q444" s="596">
        <v>0</v>
      </c>
      <c r="R444" s="597">
        <v>0</v>
      </c>
      <c r="S444" s="556">
        <v>0</v>
      </c>
      <c r="T444" s="181">
        <v>0</v>
      </c>
      <c r="U444" s="598">
        <v>0</v>
      </c>
      <c r="V444" s="599">
        <v>0</v>
      </c>
      <c r="W444" s="563">
        <v>0</v>
      </c>
      <c r="X444" s="564">
        <v>0</v>
      </c>
      <c r="Y444" s="565">
        <v>0</v>
      </c>
      <c r="Z444" s="564">
        <v>0</v>
      </c>
      <c r="AA444" s="566">
        <v>0</v>
      </c>
      <c r="AB444" s="567">
        <v>0</v>
      </c>
      <c r="AC444" s="538">
        <v>0</v>
      </c>
      <c r="AD444" s="600">
        <v>0</v>
      </c>
      <c r="AE444" s="569">
        <v>0</v>
      </c>
      <c r="AF444" s="568">
        <v>0</v>
      </c>
      <c r="AG444" s="570">
        <v>0</v>
      </c>
      <c r="AH444" s="571">
        <v>0</v>
      </c>
      <c r="AI444" s="572">
        <v>0</v>
      </c>
      <c r="AJ444" s="573">
        <v>0</v>
      </c>
      <c r="AK444" s="573">
        <v>1.6296999999999999</v>
      </c>
      <c r="AL444" s="574">
        <v>1.0459000000000001</v>
      </c>
      <c r="AM444" s="601">
        <v>0</v>
      </c>
      <c r="AN444" s="602">
        <v>1.5582</v>
      </c>
      <c r="AO444" s="603">
        <v>1.4676</v>
      </c>
      <c r="AP444" s="578">
        <v>0</v>
      </c>
      <c r="AQ444" s="578">
        <v>0</v>
      </c>
      <c r="AR444" s="579">
        <v>0</v>
      </c>
      <c r="AS444" s="305">
        <v>0</v>
      </c>
      <c r="AT444" s="557">
        <v>1</v>
      </c>
      <c r="AU444" s="557">
        <v>1</v>
      </c>
      <c r="AV444" s="580">
        <v>0</v>
      </c>
      <c r="AW444" s="581">
        <v>0</v>
      </c>
      <c r="AX444" s="580">
        <v>0</v>
      </c>
      <c r="AY444" s="580">
        <v>0</v>
      </c>
      <c r="AZ444" s="229" t="s">
        <v>1231</v>
      </c>
      <c r="BA444" s="573">
        <v>0</v>
      </c>
      <c r="BB444" s="305">
        <v>0</v>
      </c>
      <c r="BC444" s="582">
        <v>0</v>
      </c>
      <c r="BD444" s="583">
        <v>0</v>
      </c>
      <c r="BE444" s="584">
        <v>0</v>
      </c>
      <c r="BF444" s="585">
        <v>0</v>
      </c>
      <c r="BG444" s="584">
        <v>3.2899999999999999E-2</v>
      </c>
      <c r="BH444" s="604">
        <v>1</v>
      </c>
      <c r="BI444" s="605"/>
      <c r="BK444" s="547"/>
    </row>
    <row r="445" spans="1:63" x14ac:dyDescent="0.2">
      <c r="A445" s="22" t="s">
        <v>863</v>
      </c>
      <c r="B445" s="37" t="s">
        <v>864</v>
      </c>
      <c r="C445" s="58" t="s">
        <v>863</v>
      </c>
      <c r="D445" s="24" t="s">
        <v>864</v>
      </c>
      <c r="E445" s="59" t="s">
        <v>865</v>
      </c>
      <c r="F445" s="40" t="s">
        <v>437</v>
      </c>
      <c r="G445" s="41">
        <v>57</v>
      </c>
      <c r="H445" s="525">
        <v>2</v>
      </c>
      <c r="I445" s="555">
        <v>0</v>
      </c>
      <c r="J445" s="555">
        <v>0</v>
      </c>
      <c r="K445" s="555">
        <v>0</v>
      </c>
      <c r="L445" s="555">
        <v>0</v>
      </c>
      <c r="M445" s="595">
        <v>0</v>
      </c>
      <c r="N445" s="181">
        <v>0</v>
      </c>
      <c r="O445" s="556">
        <v>0</v>
      </c>
      <c r="P445" s="556">
        <v>0</v>
      </c>
      <c r="Q445" s="596">
        <v>0</v>
      </c>
      <c r="R445" s="597">
        <v>0</v>
      </c>
      <c r="S445" s="556">
        <v>0</v>
      </c>
      <c r="T445" s="181">
        <v>0</v>
      </c>
      <c r="U445" s="598">
        <v>0</v>
      </c>
      <c r="V445" s="599">
        <v>0</v>
      </c>
      <c r="W445" s="563">
        <v>0</v>
      </c>
      <c r="X445" s="564">
        <v>0</v>
      </c>
      <c r="Y445" s="565">
        <v>0</v>
      </c>
      <c r="Z445" s="564">
        <v>0</v>
      </c>
      <c r="AA445" s="566">
        <v>0</v>
      </c>
      <c r="AB445" s="567">
        <v>0</v>
      </c>
      <c r="AC445" s="538">
        <v>0</v>
      </c>
      <c r="AD445" s="600">
        <v>0</v>
      </c>
      <c r="AE445" s="569">
        <v>0</v>
      </c>
      <c r="AF445" s="568">
        <v>0</v>
      </c>
      <c r="AG445" s="570">
        <v>0</v>
      </c>
      <c r="AH445" s="571">
        <v>0</v>
      </c>
      <c r="AI445" s="572">
        <v>0</v>
      </c>
      <c r="AJ445" s="573">
        <v>0</v>
      </c>
      <c r="AK445" s="573">
        <v>1.6296999999999999</v>
      </c>
      <c r="AL445" s="574">
        <v>1.0529000000000002</v>
      </c>
      <c r="AM445" s="601">
        <v>0</v>
      </c>
      <c r="AN445" s="602">
        <v>1.5478000000000001</v>
      </c>
      <c r="AO445" s="603">
        <v>1.4579</v>
      </c>
      <c r="AP445" s="578">
        <v>0</v>
      </c>
      <c r="AQ445" s="578">
        <v>0</v>
      </c>
      <c r="AR445" s="579">
        <v>0</v>
      </c>
      <c r="AS445" s="305">
        <v>0</v>
      </c>
      <c r="AT445" s="557">
        <v>1</v>
      </c>
      <c r="AU445" s="557">
        <v>1</v>
      </c>
      <c r="AV445" s="580">
        <v>0</v>
      </c>
      <c r="AW445" s="581">
        <v>0</v>
      </c>
      <c r="AX445" s="580">
        <v>0</v>
      </c>
      <c r="AY445" s="580">
        <v>0</v>
      </c>
      <c r="AZ445" s="229" t="s">
        <v>1231</v>
      </c>
      <c r="BA445" s="573">
        <v>0</v>
      </c>
      <c r="BB445" s="305">
        <v>0</v>
      </c>
      <c r="BC445" s="582">
        <v>0</v>
      </c>
      <c r="BD445" s="583">
        <v>0</v>
      </c>
      <c r="BE445" s="584">
        <v>0</v>
      </c>
      <c r="BF445" s="585">
        <v>0</v>
      </c>
      <c r="BG445" s="584">
        <v>3.2899999999999999E-2</v>
      </c>
      <c r="BH445" s="604">
        <v>1</v>
      </c>
      <c r="BI445" s="605"/>
      <c r="BK445" s="547"/>
    </row>
    <row r="446" spans="1:63" x14ac:dyDescent="0.2">
      <c r="A446" s="311" t="s">
        <v>857</v>
      </c>
      <c r="B446" s="606" t="s">
        <v>858</v>
      </c>
      <c r="C446" s="607" t="s">
        <v>866</v>
      </c>
      <c r="D446" s="608" t="s">
        <v>1183</v>
      </c>
      <c r="E446" s="185" t="s">
        <v>1184</v>
      </c>
      <c r="F446" s="609" t="s">
        <v>173</v>
      </c>
      <c r="G446" s="187">
        <v>57</v>
      </c>
      <c r="H446" s="610"/>
      <c r="I446" s="611">
        <v>0</v>
      </c>
      <c r="J446" s="611">
        <v>0</v>
      </c>
      <c r="K446" s="611">
        <v>0</v>
      </c>
      <c r="L446" s="611">
        <v>0</v>
      </c>
      <c r="M446" s="612">
        <v>0</v>
      </c>
      <c r="N446" s="186">
        <v>0</v>
      </c>
      <c r="O446" s="613">
        <v>0</v>
      </c>
      <c r="P446" s="613">
        <v>0</v>
      </c>
      <c r="Q446" s="614">
        <v>0</v>
      </c>
      <c r="R446" s="615">
        <v>0</v>
      </c>
      <c r="S446" s="613">
        <v>0</v>
      </c>
      <c r="T446" s="186">
        <v>0</v>
      </c>
      <c r="U446" s="616">
        <v>0</v>
      </c>
      <c r="V446" s="617">
        <v>0</v>
      </c>
      <c r="W446" s="563">
        <v>0</v>
      </c>
      <c r="X446" s="564">
        <v>0</v>
      </c>
      <c r="Y446" s="565">
        <v>0</v>
      </c>
      <c r="Z446" s="564">
        <v>0</v>
      </c>
      <c r="AA446" s="566">
        <v>0</v>
      </c>
      <c r="AB446" s="567">
        <v>0</v>
      </c>
      <c r="AC446" s="618">
        <v>0</v>
      </c>
      <c r="AD446" s="619">
        <v>0</v>
      </c>
      <c r="AE446" s="569">
        <v>0</v>
      </c>
      <c r="AF446" s="568">
        <v>0</v>
      </c>
      <c r="AG446" s="570">
        <v>0</v>
      </c>
      <c r="AH446" s="571">
        <v>0</v>
      </c>
      <c r="AI446" s="620">
        <v>1</v>
      </c>
      <c r="AJ446" s="621">
        <v>1.6296999999999999</v>
      </c>
      <c r="AK446" s="621">
        <v>0</v>
      </c>
      <c r="AL446" s="574">
        <v>0</v>
      </c>
      <c r="AM446" s="601">
        <v>1.5663</v>
      </c>
      <c r="AN446" s="602">
        <v>0</v>
      </c>
      <c r="AO446" s="603">
        <v>0</v>
      </c>
      <c r="AP446" s="578">
        <v>0</v>
      </c>
      <c r="AQ446" s="578" t="s">
        <v>1377</v>
      </c>
      <c r="AR446" s="579">
        <v>0</v>
      </c>
      <c r="AS446" s="305">
        <v>0</v>
      </c>
      <c r="AT446" s="557">
        <v>0</v>
      </c>
      <c r="AU446" s="557">
        <v>0</v>
      </c>
      <c r="AV446" s="580">
        <v>0</v>
      </c>
      <c r="AW446" s="581">
        <v>0</v>
      </c>
      <c r="AX446" s="580">
        <v>0</v>
      </c>
      <c r="AY446" s="580">
        <v>0</v>
      </c>
      <c r="AZ446" s="229" t="s">
        <v>1231</v>
      </c>
      <c r="BA446" s="573">
        <v>0</v>
      </c>
      <c r="BB446" s="305">
        <v>0</v>
      </c>
      <c r="BC446" s="582">
        <v>0</v>
      </c>
      <c r="BD446" s="583">
        <v>0</v>
      </c>
      <c r="BE446" s="584">
        <v>0</v>
      </c>
      <c r="BF446" s="585">
        <v>3.2899999999999999E-2</v>
      </c>
      <c r="BG446" s="584">
        <v>0</v>
      </c>
      <c r="BH446" s="604">
        <v>0</v>
      </c>
      <c r="BI446" s="605"/>
      <c r="BK446" s="547"/>
    </row>
    <row r="447" spans="1:63" x14ac:dyDescent="0.2">
      <c r="A447" s="311" t="s">
        <v>860</v>
      </c>
      <c r="B447" s="606" t="s">
        <v>861</v>
      </c>
      <c r="C447" s="607" t="s">
        <v>866</v>
      </c>
      <c r="D447" s="608" t="s">
        <v>1183</v>
      </c>
      <c r="E447" s="185" t="s">
        <v>1185</v>
      </c>
      <c r="F447" s="609" t="s">
        <v>173</v>
      </c>
      <c r="G447" s="187">
        <v>57</v>
      </c>
      <c r="H447" s="610"/>
      <c r="I447" s="611">
        <v>0</v>
      </c>
      <c r="J447" s="611">
        <v>0</v>
      </c>
      <c r="K447" s="611">
        <v>0</v>
      </c>
      <c r="L447" s="611">
        <v>0</v>
      </c>
      <c r="M447" s="612">
        <v>0</v>
      </c>
      <c r="N447" s="186">
        <v>0</v>
      </c>
      <c r="O447" s="613">
        <v>0</v>
      </c>
      <c r="P447" s="613">
        <v>0</v>
      </c>
      <c r="Q447" s="614">
        <v>0</v>
      </c>
      <c r="R447" s="615">
        <v>0</v>
      </c>
      <c r="S447" s="613">
        <v>0</v>
      </c>
      <c r="T447" s="186">
        <v>0</v>
      </c>
      <c r="U447" s="616">
        <v>0</v>
      </c>
      <c r="V447" s="617">
        <v>0</v>
      </c>
      <c r="W447" s="563">
        <v>0</v>
      </c>
      <c r="X447" s="564">
        <v>0</v>
      </c>
      <c r="Y447" s="565">
        <v>0</v>
      </c>
      <c r="Z447" s="564">
        <v>0</v>
      </c>
      <c r="AA447" s="566">
        <v>0</v>
      </c>
      <c r="AB447" s="567">
        <v>0</v>
      </c>
      <c r="AC447" s="618">
        <v>0</v>
      </c>
      <c r="AD447" s="619">
        <v>0</v>
      </c>
      <c r="AE447" s="569">
        <v>0</v>
      </c>
      <c r="AF447" s="568">
        <v>0</v>
      </c>
      <c r="AG447" s="570">
        <v>0</v>
      </c>
      <c r="AH447" s="571">
        <v>0</v>
      </c>
      <c r="AI447" s="620">
        <v>1</v>
      </c>
      <c r="AJ447" s="621">
        <v>1.6296999999999999</v>
      </c>
      <c r="AK447" s="621">
        <v>0</v>
      </c>
      <c r="AL447" s="574">
        <v>0</v>
      </c>
      <c r="AM447" s="601">
        <v>1.5582</v>
      </c>
      <c r="AN447" s="602">
        <v>0</v>
      </c>
      <c r="AO447" s="603">
        <v>0</v>
      </c>
      <c r="AP447" s="578">
        <v>0</v>
      </c>
      <c r="AQ447" s="578" t="s">
        <v>1377</v>
      </c>
      <c r="AR447" s="579">
        <v>0</v>
      </c>
      <c r="AS447" s="305">
        <v>0</v>
      </c>
      <c r="AT447" s="557">
        <v>0</v>
      </c>
      <c r="AU447" s="557">
        <v>0</v>
      </c>
      <c r="AV447" s="580">
        <v>0</v>
      </c>
      <c r="AW447" s="581">
        <v>0</v>
      </c>
      <c r="AX447" s="580">
        <v>0</v>
      </c>
      <c r="AY447" s="580">
        <v>0</v>
      </c>
      <c r="AZ447" s="229" t="s">
        <v>1231</v>
      </c>
      <c r="BA447" s="573">
        <v>0</v>
      </c>
      <c r="BB447" s="305">
        <v>0</v>
      </c>
      <c r="BC447" s="582">
        <v>0</v>
      </c>
      <c r="BD447" s="583">
        <v>0</v>
      </c>
      <c r="BE447" s="584">
        <v>0</v>
      </c>
      <c r="BF447" s="585">
        <v>3.2899999999999999E-2</v>
      </c>
      <c r="BG447" s="584">
        <v>0</v>
      </c>
      <c r="BH447" s="604">
        <v>0</v>
      </c>
      <c r="BI447" s="605"/>
      <c r="BK447" s="547"/>
    </row>
    <row r="448" spans="1:63" x14ac:dyDescent="0.2">
      <c r="A448" s="311" t="s">
        <v>863</v>
      </c>
      <c r="B448" s="606" t="s">
        <v>864</v>
      </c>
      <c r="C448" s="607" t="s">
        <v>866</v>
      </c>
      <c r="D448" s="608" t="s">
        <v>1183</v>
      </c>
      <c r="E448" s="185" t="s">
        <v>1186</v>
      </c>
      <c r="F448" s="609" t="s">
        <v>437</v>
      </c>
      <c r="G448" s="187">
        <v>57</v>
      </c>
      <c r="H448" s="610"/>
      <c r="I448" s="611">
        <v>0</v>
      </c>
      <c r="J448" s="611">
        <v>0</v>
      </c>
      <c r="K448" s="611">
        <v>0</v>
      </c>
      <c r="L448" s="611">
        <v>0</v>
      </c>
      <c r="M448" s="612">
        <v>0</v>
      </c>
      <c r="N448" s="186">
        <v>0</v>
      </c>
      <c r="O448" s="613">
        <v>0</v>
      </c>
      <c r="P448" s="613">
        <v>0</v>
      </c>
      <c r="Q448" s="614">
        <v>0</v>
      </c>
      <c r="R448" s="615">
        <v>0</v>
      </c>
      <c r="S448" s="613">
        <v>0</v>
      </c>
      <c r="T448" s="186">
        <v>0</v>
      </c>
      <c r="U448" s="616">
        <v>0</v>
      </c>
      <c r="V448" s="617">
        <v>0</v>
      </c>
      <c r="W448" s="563">
        <v>0</v>
      </c>
      <c r="X448" s="564">
        <v>0</v>
      </c>
      <c r="Y448" s="565">
        <v>0</v>
      </c>
      <c r="Z448" s="564">
        <v>0</v>
      </c>
      <c r="AA448" s="566">
        <v>0</v>
      </c>
      <c r="AB448" s="567">
        <v>0</v>
      </c>
      <c r="AC448" s="618">
        <v>0</v>
      </c>
      <c r="AD448" s="619">
        <v>0</v>
      </c>
      <c r="AE448" s="569">
        <v>0</v>
      </c>
      <c r="AF448" s="568">
        <v>0</v>
      </c>
      <c r="AG448" s="570">
        <v>0</v>
      </c>
      <c r="AH448" s="571">
        <v>0</v>
      </c>
      <c r="AI448" s="620">
        <v>1</v>
      </c>
      <c r="AJ448" s="621">
        <v>1.6296999999999999</v>
      </c>
      <c r="AK448" s="621">
        <v>0</v>
      </c>
      <c r="AL448" s="574">
        <v>0</v>
      </c>
      <c r="AM448" s="601">
        <v>1.5478000000000001</v>
      </c>
      <c r="AN448" s="602">
        <v>0</v>
      </c>
      <c r="AO448" s="603">
        <v>0</v>
      </c>
      <c r="AP448" s="578">
        <v>0</v>
      </c>
      <c r="AQ448" s="578" t="s">
        <v>1377</v>
      </c>
      <c r="AR448" s="579">
        <v>0</v>
      </c>
      <c r="AS448" s="305">
        <v>0</v>
      </c>
      <c r="AT448" s="557">
        <v>0</v>
      </c>
      <c r="AU448" s="557">
        <v>0</v>
      </c>
      <c r="AV448" s="580">
        <v>0</v>
      </c>
      <c r="AW448" s="581">
        <v>0</v>
      </c>
      <c r="AX448" s="580">
        <v>0</v>
      </c>
      <c r="AY448" s="580">
        <v>0</v>
      </c>
      <c r="AZ448" s="229" t="s">
        <v>1231</v>
      </c>
      <c r="BA448" s="573">
        <v>0</v>
      </c>
      <c r="BB448" s="305">
        <v>0</v>
      </c>
      <c r="BC448" s="582">
        <v>0</v>
      </c>
      <c r="BD448" s="583">
        <v>0</v>
      </c>
      <c r="BE448" s="584">
        <v>0</v>
      </c>
      <c r="BF448" s="585">
        <v>3.2899999999999999E-2</v>
      </c>
      <c r="BG448" s="584">
        <v>0</v>
      </c>
      <c r="BH448" s="604">
        <v>0</v>
      </c>
      <c r="BI448" s="605"/>
      <c r="BK448" s="547"/>
    </row>
    <row r="449" spans="1:63" x14ac:dyDescent="0.2">
      <c r="A449" s="63" t="s">
        <v>866</v>
      </c>
      <c r="B449" s="64" t="s">
        <v>867</v>
      </c>
      <c r="C449" s="65" t="s">
        <v>866</v>
      </c>
      <c r="D449" s="66" t="s">
        <v>867</v>
      </c>
      <c r="E449" s="67" t="s">
        <v>868</v>
      </c>
      <c r="F449" s="68" t="s">
        <v>437</v>
      </c>
      <c r="G449" s="69">
        <v>57</v>
      </c>
      <c r="H449" s="610"/>
      <c r="I449" s="647">
        <v>8151713</v>
      </c>
      <c r="J449" s="647">
        <v>1872487</v>
      </c>
      <c r="K449" s="647">
        <v>0</v>
      </c>
      <c r="L449" s="647">
        <v>0</v>
      </c>
      <c r="M449" s="194">
        <v>0</v>
      </c>
      <c r="N449" s="648">
        <v>8151713</v>
      </c>
      <c r="O449" s="649">
        <v>1872487</v>
      </c>
      <c r="P449" s="649">
        <v>6279226</v>
      </c>
      <c r="Q449" s="650">
        <v>403.27</v>
      </c>
      <c r="R449" s="651">
        <v>11.419999999999998</v>
      </c>
      <c r="S449" s="649">
        <v>93975</v>
      </c>
      <c r="T449" s="648">
        <v>0</v>
      </c>
      <c r="U449" s="652">
        <v>6279226</v>
      </c>
      <c r="V449" s="653">
        <v>15570.77</v>
      </c>
      <c r="W449" s="563">
        <v>69731</v>
      </c>
      <c r="X449" s="564">
        <v>172.91</v>
      </c>
      <c r="Y449" s="565">
        <v>15397.86</v>
      </c>
      <c r="Z449" s="564">
        <v>0</v>
      </c>
      <c r="AA449" s="566">
        <v>0</v>
      </c>
      <c r="AB449" s="567">
        <v>6279226</v>
      </c>
      <c r="AC449" s="654">
        <v>15570.77</v>
      </c>
      <c r="AD449" s="655">
        <v>1.6461300000000001</v>
      </c>
      <c r="AE449" s="569">
        <v>0</v>
      </c>
      <c r="AF449" s="656">
        <v>1.6461300000000001</v>
      </c>
      <c r="AG449" s="657">
        <v>1.6296999999999999</v>
      </c>
      <c r="AH449" s="571">
        <v>1.6296999999999999</v>
      </c>
      <c r="AI449" s="658">
        <v>0</v>
      </c>
      <c r="AJ449" s="659">
        <v>0</v>
      </c>
      <c r="AK449" s="659">
        <v>0</v>
      </c>
      <c r="AL449" s="574">
        <v>0</v>
      </c>
      <c r="AM449" s="601">
        <v>0</v>
      </c>
      <c r="AN449" s="602">
        <v>0</v>
      </c>
      <c r="AO449" s="603">
        <v>0</v>
      </c>
      <c r="AP449" s="578">
        <v>0</v>
      </c>
      <c r="AQ449" s="578" t="s">
        <v>1377</v>
      </c>
      <c r="AR449" s="579">
        <v>0</v>
      </c>
      <c r="AS449" s="305">
        <v>0</v>
      </c>
      <c r="AT449" s="557">
        <v>0</v>
      </c>
      <c r="AU449" s="557">
        <v>0</v>
      </c>
      <c r="AV449" s="580">
        <v>6279226</v>
      </c>
      <c r="AW449" s="581">
        <v>11.419999999999998</v>
      </c>
      <c r="AX449" s="580">
        <v>93975</v>
      </c>
      <c r="AY449" s="580">
        <v>6185251</v>
      </c>
      <c r="AZ449" s="229" t="s">
        <v>1231</v>
      </c>
      <c r="BA449" s="573">
        <v>1.6296999999999999</v>
      </c>
      <c r="BB449" s="305">
        <v>0</v>
      </c>
      <c r="BC449" s="582">
        <v>0</v>
      </c>
      <c r="BD449" s="583">
        <v>1.6461300000000001</v>
      </c>
      <c r="BE449" s="584">
        <v>3.2899999999999999E-2</v>
      </c>
      <c r="BF449" s="585">
        <v>0</v>
      </c>
      <c r="BG449" s="584">
        <v>0</v>
      </c>
      <c r="BH449" s="604">
        <v>0</v>
      </c>
      <c r="BI449" s="605"/>
      <c r="BK449" s="547"/>
    </row>
    <row r="450" spans="1:63" x14ac:dyDescent="0.2">
      <c r="A450" s="22" t="s">
        <v>869</v>
      </c>
      <c r="B450" s="37" t="s">
        <v>870</v>
      </c>
      <c r="C450" s="38" t="s">
        <v>869</v>
      </c>
      <c r="D450" s="24" t="s">
        <v>870</v>
      </c>
      <c r="E450" s="39" t="s">
        <v>871</v>
      </c>
      <c r="F450" s="40" t="s">
        <v>169</v>
      </c>
      <c r="G450" s="41">
        <v>59</v>
      </c>
      <c r="H450" s="525"/>
      <c r="I450" s="555">
        <v>21743989</v>
      </c>
      <c r="J450" s="555">
        <v>4380721</v>
      </c>
      <c r="K450" s="555">
        <v>0</v>
      </c>
      <c r="L450" s="555">
        <v>0</v>
      </c>
      <c r="M450" s="595">
        <v>0</v>
      </c>
      <c r="N450" s="181">
        <v>21743989</v>
      </c>
      <c r="O450" s="556">
        <v>4380721</v>
      </c>
      <c r="P450" s="556">
        <v>17363268</v>
      </c>
      <c r="Q450" s="596">
        <v>1213</v>
      </c>
      <c r="R450" s="597">
        <v>0</v>
      </c>
      <c r="S450" s="556">
        <v>0</v>
      </c>
      <c r="T450" s="181">
        <v>0</v>
      </c>
      <c r="U450" s="598">
        <v>17363268</v>
      </c>
      <c r="V450" s="599">
        <v>14314.32</v>
      </c>
      <c r="W450" s="563">
        <v>211890</v>
      </c>
      <c r="X450" s="564">
        <v>174.68</v>
      </c>
      <c r="Y450" s="565">
        <v>14139.64</v>
      </c>
      <c r="Z450" s="564">
        <v>0</v>
      </c>
      <c r="AA450" s="566">
        <v>0</v>
      </c>
      <c r="AB450" s="567">
        <v>17363268</v>
      </c>
      <c r="AC450" s="538">
        <v>14314.32</v>
      </c>
      <c r="AD450" s="600">
        <v>1.5133000000000001</v>
      </c>
      <c r="AE450" s="569">
        <v>0</v>
      </c>
      <c r="AF450" s="568">
        <v>1.5133000000000001</v>
      </c>
      <c r="AG450" s="570">
        <v>1.4982</v>
      </c>
      <c r="AH450" s="571">
        <v>1.4982</v>
      </c>
      <c r="AI450" s="572">
        <v>0.65969999999999995</v>
      </c>
      <c r="AJ450" s="573">
        <v>0.98839999999999995</v>
      </c>
      <c r="AK450" s="573">
        <v>1.5617999999999999</v>
      </c>
      <c r="AL450" s="574">
        <v>1.0051999999999999</v>
      </c>
      <c r="AM450" s="601">
        <v>0.98329999999999995</v>
      </c>
      <c r="AN450" s="602">
        <v>1.5537000000000001</v>
      </c>
      <c r="AO450" s="603">
        <v>1.5270999999999999</v>
      </c>
      <c r="AP450" s="578">
        <v>0</v>
      </c>
      <c r="AQ450" s="578">
        <v>0</v>
      </c>
      <c r="AR450" s="579">
        <v>0</v>
      </c>
      <c r="AS450" s="305">
        <v>0</v>
      </c>
      <c r="AT450" s="557">
        <v>1</v>
      </c>
      <c r="AU450" s="557">
        <v>1</v>
      </c>
      <c r="AV450" s="580">
        <v>17363268</v>
      </c>
      <c r="AW450" s="581">
        <v>0</v>
      </c>
      <c r="AX450" s="580">
        <v>0</v>
      </c>
      <c r="AY450" s="580">
        <v>17363268</v>
      </c>
      <c r="AZ450" s="229" t="s">
        <v>1231</v>
      </c>
      <c r="BA450" s="573">
        <v>1.4982</v>
      </c>
      <c r="BB450" s="305">
        <v>0</v>
      </c>
      <c r="BC450" s="582">
        <v>0</v>
      </c>
      <c r="BD450" s="583">
        <v>1.5133000000000001</v>
      </c>
      <c r="BE450" s="584">
        <v>3.0300000000000001E-2</v>
      </c>
      <c r="BF450" s="585">
        <v>0.02</v>
      </c>
      <c r="BG450" s="584">
        <v>3.1600000000000003E-2</v>
      </c>
      <c r="BH450" s="604">
        <v>0</v>
      </c>
      <c r="BI450" s="605"/>
      <c r="BK450" s="547"/>
    </row>
    <row r="451" spans="1:63" x14ac:dyDescent="0.2">
      <c r="A451" s="311" t="s">
        <v>869</v>
      </c>
      <c r="B451" s="606" t="s">
        <v>870</v>
      </c>
      <c r="C451" s="607" t="s">
        <v>249</v>
      </c>
      <c r="D451" s="608" t="s">
        <v>1064</v>
      </c>
      <c r="E451" s="185" t="s">
        <v>1187</v>
      </c>
      <c r="F451" s="609" t="s">
        <v>169</v>
      </c>
      <c r="G451" s="187">
        <v>59</v>
      </c>
      <c r="H451" s="610"/>
      <c r="I451" s="611">
        <v>0</v>
      </c>
      <c r="J451" s="611">
        <v>0</v>
      </c>
      <c r="K451" s="611">
        <v>0</v>
      </c>
      <c r="L451" s="611">
        <v>0</v>
      </c>
      <c r="M451" s="612">
        <v>0</v>
      </c>
      <c r="N451" s="186">
        <v>0</v>
      </c>
      <c r="O451" s="613">
        <v>0</v>
      </c>
      <c r="P451" s="613">
        <v>0</v>
      </c>
      <c r="Q451" s="614">
        <v>0</v>
      </c>
      <c r="R451" s="615">
        <v>0</v>
      </c>
      <c r="S451" s="613">
        <v>0</v>
      </c>
      <c r="T451" s="186">
        <v>0</v>
      </c>
      <c r="U451" s="616">
        <v>0</v>
      </c>
      <c r="V451" s="617">
        <v>0</v>
      </c>
      <c r="W451" s="563">
        <v>0</v>
      </c>
      <c r="X451" s="564">
        <v>0</v>
      </c>
      <c r="Y451" s="565">
        <v>0</v>
      </c>
      <c r="Z451" s="564">
        <v>0</v>
      </c>
      <c r="AA451" s="566">
        <v>0</v>
      </c>
      <c r="AB451" s="567">
        <v>0</v>
      </c>
      <c r="AC451" s="618">
        <v>0</v>
      </c>
      <c r="AD451" s="619">
        <v>0</v>
      </c>
      <c r="AE451" s="569">
        <v>0</v>
      </c>
      <c r="AF451" s="568">
        <v>0</v>
      </c>
      <c r="AG451" s="570">
        <v>0</v>
      </c>
      <c r="AH451" s="571">
        <v>0</v>
      </c>
      <c r="AI451" s="620">
        <v>0.34029999999999999</v>
      </c>
      <c r="AJ451" s="621">
        <v>0.57340000000000002</v>
      </c>
      <c r="AK451" s="621">
        <v>0</v>
      </c>
      <c r="AL451" s="574">
        <v>0</v>
      </c>
      <c r="AM451" s="601">
        <v>0.57040000000000002</v>
      </c>
      <c r="AN451" s="602">
        <v>0</v>
      </c>
      <c r="AO451" s="603">
        <v>0</v>
      </c>
      <c r="AP451" s="578">
        <v>0</v>
      </c>
      <c r="AQ451" s="578" t="s">
        <v>1377</v>
      </c>
      <c r="AR451" s="579">
        <v>0</v>
      </c>
      <c r="AS451" s="305">
        <v>0</v>
      </c>
      <c r="AT451" s="557">
        <v>0</v>
      </c>
      <c r="AU451" s="557">
        <v>0</v>
      </c>
      <c r="AV451" s="580">
        <v>0</v>
      </c>
      <c r="AW451" s="581">
        <v>0</v>
      </c>
      <c r="AX451" s="580">
        <v>0</v>
      </c>
      <c r="AY451" s="580">
        <v>0</v>
      </c>
      <c r="AZ451" s="229" t="s">
        <v>1231</v>
      </c>
      <c r="BA451" s="573">
        <v>0</v>
      </c>
      <c r="BB451" s="305">
        <v>0</v>
      </c>
      <c r="BC451" s="582">
        <v>0</v>
      </c>
      <c r="BD451" s="583">
        <v>0</v>
      </c>
      <c r="BE451" s="584">
        <v>0</v>
      </c>
      <c r="BF451" s="585">
        <v>1.1599999999999999E-2</v>
      </c>
      <c r="BG451" s="584">
        <v>0</v>
      </c>
      <c r="BH451" s="604">
        <v>0</v>
      </c>
      <c r="BI451" s="605"/>
      <c r="BK451" s="547"/>
    </row>
    <row r="452" spans="1:63" x14ac:dyDescent="0.2">
      <c r="A452" s="22" t="s">
        <v>872</v>
      </c>
      <c r="B452" s="37" t="s">
        <v>873</v>
      </c>
      <c r="C452" s="38" t="s">
        <v>872</v>
      </c>
      <c r="D452" s="24" t="s">
        <v>873</v>
      </c>
      <c r="E452" s="39" t="s">
        <v>874</v>
      </c>
      <c r="F452" s="40" t="s">
        <v>100</v>
      </c>
      <c r="G452" s="41">
        <v>60</v>
      </c>
      <c r="H452" s="525"/>
      <c r="I452" s="555">
        <v>7200175</v>
      </c>
      <c r="J452" s="555">
        <v>1366061</v>
      </c>
      <c r="K452" s="555">
        <v>0</v>
      </c>
      <c r="L452" s="555">
        <v>0</v>
      </c>
      <c r="M452" s="595">
        <v>0</v>
      </c>
      <c r="N452" s="181">
        <v>7200175</v>
      </c>
      <c r="O452" s="556">
        <v>1366061</v>
      </c>
      <c r="P452" s="556">
        <v>5834114</v>
      </c>
      <c r="Q452" s="596">
        <v>377.47</v>
      </c>
      <c r="R452" s="597">
        <v>3.86</v>
      </c>
      <c r="S452" s="556">
        <v>31764</v>
      </c>
      <c r="T452" s="181">
        <v>0</v>
      </c>
      <c r="U452" s="598">
        <v>5834114</v>
      </c>
      <c r="V452" s="599">
        <v>15455.83</v>
      </c>
      <c r="W452" s="563">
        <v>157844</v>
      </c>
      <c r="X452" s="564">
        <v>418.16</v>
      </c>
      <c r="Y452" s="565">
        <v>15037.67</v>
      </c>
      <c r="Z452" s="564">
        <v>0</v>
      </c>
      <c r="AA452" s="566">
        <v>0</v>
      </c>
      <c r="AB452" s="567">
        <v>5834114</v>
      </c>
      <c r="AC452" s="538">
        <v>15455.83</v>
      </c>
      <c r="AD452" s="600">
        <v>1.63398</v>
      </c>
      <c r="AE452" s="569">
        <v>0</v>
      </c>
      <c r="AF452" s="568">
        <v>1.63398</v>
      </c>
      <c r="AG452" s="570">
        <v>1.6175999999999999</v>
      </c>
      <c r="AH452" s="571">
        <v>1.6175999999999999</v>
      </c>
      <c r="AI452" s="572">
        <v>1</v>
      </c>
      <c r="AJ452" s="573">
        <v>1.6175999999999999</v>
      </c>
      <c r="AK452" s="573">
        <v>1.6175999999999999</v>
      </c>
      <c r="AL452" s="574">
        <v>1.0815000000000001</v>
      </c>
      <c r="AM452" s="601">
        <v>1.4957</v>
      </c>
      <c r="AN452" s="602">
        <v>1.4957</v>
      </c>
      <c r="AO452" s="603">
        <v>1.4193</v>
      </c>
      <c r="AP452" s="578">
        <v>0</v>
      </c>
      <c r="AQ452" s="578">
        <v>0</v>
      </c>
      <c r="AR452" s="579">
        <v>0</v>
      </c>
      <c r="AS452" s="305">
        <v>0</v>
      </c>
      <c r="AT452" s="557">
        <v>1</v>
      </c>
      <c r="AU452" s="557">
        <v>1</v>
      </c>
      <c r="AV452" s="580">
        <v>5834114</v>
      </c>
      <c r="AW452" s="581">
        <v>3.86</v>
      </c>
      <c r="AX452" s="580">
        <v>31764</v>
      </c>
      <c r="AY452" s="580">
        <v>5802350</v>
      </c>
      <c r="AZ452" s="229" t="s">
        <v>1231</v>
      </c>
      <c r="BA452" s="573">
        <v>1.6175999999999999</v>
      </c>
      <c r="BB452" s="305">
        <v>0</v>
      </c>
      <c r="BC452" s="582">
        <v>0</v>
      </c>
      <c r="BD452" s="583">
        <v>1.63398</v>
      </c>
      <c r="BE452" s="584">
        <v>3.27E-2</v>
      </c>
      <c r="BF452" s="585">
        <v>3.27E-2</v>
      </c>
      <c r="BG452" s="584">
        <v>3.27E-2</v>
      </c>
      <c r="BH452" s="604">
        <v>0</v>
      </c>
      <c r="BI452" s="605"/>
      <c r="BK452" s="547"/>
    </row>
    <row r="453" spans="1:63" x14ac:dyDescent="0.2">
      <c r="A453" s="22" t="s">
        <v>875</v>
      </c>
      <c r="B453" s="37" t="s">
        <v>876</v>
      </c>
      <c r="C453" s="38" t="s">
        <v>875</v>
      </c>
      <c r="D453" s="24" t="s">
        <v>876</v>
      </c>
      <c r="E453" s="39" t="s">
        <v>877</v>
      </c>
      <c r="F453" s="40" t="s">
        <v>100</v>
      </c>
      <c r="G453" s="41">
        <v>60</v>
      </c>
      <c r="H453" s="525"/>
      <c r="I453" s="555">
        <v>791974</v>
      </c>
      <c r="J453" s="555">
        <v>104334</v>
      </c>
      <c r="K453" s="555">
        <v>0</v>
      </c>
      <c r="L453" s="555">
        <v>0</v>
      </c>
      <c r="M453" s="595">
        <v>0</v>
      </c>
      <c r="N453" s="181">
        <v>791974</v>
      </c>
      <c r="O453" s="556">
        <v>104334</v>
      </c>
      <c r="P453" s="556">
        <v>687640</v>
      </c>
      <c r="Q453" s="596">
        <v>47.84</v>
      </c>
      <c r="R453" s="597">
        <v>0</v>
      </c>
      <c r="S453" s="556">
        <v>0</v>
      </c>
      <c r="T453" s="181">
        <v>0</v>
      </c>
      <c r="U453" s="598">
        <v>687640</v>
      </c>
      <c r="V453" s="599">
        <v>14373.75</v>
      </c>
      <c r="W453" s="563">
        <v>0</v>
      </c>
      <c r="X453" s="564">
        <v>0</v>
      </c>
      <c r="Y453" s="565">
        <v>14373.75</v>
      </c>
      <c r="Z453" s="564" t="s">
        <v>1238</v>
      </c>
      <c r="AA453" s="566" t="s">
        <v>1238</v>
      </c>
      <c r="AB453" s="567">
        <v>687640</v>
      </c>
      <c r="AC453" s="538">
        <v>14373.75</v>
      </c>
      <c r="AD453" s="600">
        <v>1.5195799999999999</v>
      </c>
      <c r="AE453" s="569">
        <v>0</v>
      </c>
      <c r="AF453" s="568">
        <v>1.5195799999999999</v>
      </c>
      <c r="AG453" s="570">
        <v>1.5044</v>
      </c>
      <c r="AH453" s="571">
        <v>1.5044</v>
      </c>
      <c r="AI453" s="572">
        <v>1</v>
      </c>
      <c r="AJ453" s="573">
        <v>1.5044</v>
      </c>
      <c r="AK453" s="573">
        <v>1.5044</v>
      </c>
      <c r="AL453" s="574">
        <v>1.0735999999999999</v>
      </c>
      <c r="AM453" s="601">
        <v>1.4013</v>
      </c>
      <c r="AN453" s="602">
        <v>1.4013</v>
      </c>
      <c r="AO453" s="603">
        <v>1.4298</v>
      </c>
      <c r="AP453" s="578">
        <v>0</v>
      </c>
      <c r="AQ453" s="578">
        <v>0</v>
      </c>
      <c r="AR453" s="579">
        <v>0</v>
      </c>
      <c r="AS453" s="305">
        <v>0</v>
      </c>
      <c r="AT453" s="557">
        <v>1</v>
      </c>
      <c r="AU453" s="557">
        <v>1</v>
      </c>
      <c r="AV453" s="580">
        <v>687640</v>
      </c>
      <c r="AW453" s="581">
        <v>0</v>
      </c>
      <c r="AX453" s="580">
        <v>0</v>
      </c>
      <c r="AY453" s="580">
        <v>687640</v>
      </c>
      <c r="AZ453" s="229" t="s">
        <v>1231</v>
      </c>
      <c r="BA453" s="573">
        <v>1.5044</v>
      </c>
      <c r="BB453" s="305">
        <v>0</v>
      </c>
      <c r="BC453" s="582">
        <v>0</v>
      </c>
      <c r="BD453" s="583">
        <v>1.5195799999999999</v>
      </c>
      <c r="BE453" s="584">
        <v>3.04E-2</v>
      </c>
      <c r="BF453" s="585">
        <v>3.04E-2</v>
      </c>
      <c r="BG453" s="584">
        <v>3.04E-2</v>
      </c>
      <c r="BH453" s="604">
        <v>0</v>
      </c>
      <c r="BI453" s="605"/>
      <c r="BK453" s="547"/>
    </row>
    <row r="454" spans="1:63" x14ac:dyDescent="0.2">
      <c r="A454" s="22" t="s">
        <v>878</v>
      </c>
      <c r="B454" s="37" t="s">
        <v>879</v>
      </c>
      <c r="C454" s="38" t="s">
        <v>878</v>
      </c>
      <c r="D454" s="24" t="s">
        <v>879</v>
      </c>
      <c r="E454" s="39" t="s">
        <v>880</v>
      </c>
      <c r="F454" s="40" t="s">
        <v>471</v>
      </c>
      <c r="G454" s="41">
        <v>61</v>
      </c>
      <c r="H454" s="525"/>
      <c r="I454" s="555">
        <v>13575975</v>
      </c>
      <c r="J454" s="555">
        <v>3441475</v>
      </c>
      <c r="K454" s="555">
        <v>0</v>
      </c>
      <c r="L454" s="555">
        <v>0</v>
      </c>
      <c r="M454" s="595">
        <v>0</v>
      </c>
      <c r="N454" s="181">
        <v>13575975</v>
      </c>
      <c r="O454" s="556">
        <v>3441475</v>
      </c>
      <c r="P454" s="556">
        <v>10134500</v>
      </c>
      <c r="Q454" s="596">
        <v>881.6</v>
      </c>
      <c r="R454" s="597">
        <v>0</v>
      </c>
      <c r="S454" s="556">
        <v>0</v>
      </c>
      <c r="T454" s="181">
        <v>0</v>
      </c>
      <c r="U454" s="598">
        <v>10134500</v>
      </c>
      <c r="V454" s="599">
        <v>11495.58</v>
      </c>
      <c r="W454" s="563">
        <v>21310</v>
      </c>
      <c r="X454" s="564">
        <v>24.17</v>
      </c>
      <c r="Y454" s="565">
        <v>11471.41</v>
      </c>
      <c r="Z454" s="564">
        <v>0</v>
      </c>
      <c r="AA454" s="566">
        <v>0</v>
      </c>
      <c r="AB454" s="567">
        <v>10134500</v>
      </c>
      <c r="AC454" s="538">
        <v>11495.58</v>
      </c>
      <c r="AD454" s="600">
        <v>1.2153099999999999</v>
      </c>
      <c r="AE454" s="569">
        <v>0</v>
      </c>
      <c r="AF454" s="568">
        <v>1.2153099999999999</v>
      </c>
      <c r="AG454" s="570">
        <v>1.2032</v>
      </c>
      <c r="AH454" s="571">
        <v>1.2032</v>
      </c>
      <c r="AI454" s="572">
        <v>0.6774</v>
      </c>
      <c r="AJ454" s="573">
        <v>0.81499999999999995</v>
      </c>
      <c r="AK454" s="573">
        <v>1.2362</v>
      </c>
      <c r="AL454" s="574">
        <v>1.0351000000000001</v>
      </c>
      <c r="AM454" s="601">
        <v>0.78739999999999999</v>
      </c>
      <c r="AN454" s="602">
        <v>1.1942999999999999</v>
      </c>
      <c r="AO454" s="603">
        <v>1.4829000000000001</v>
      </c>
      <c r="AP454" s="578">
        <v>0</v>
      </c>
      <c r="AQ454" s="578">
        <v>0</v>
      </c>
      <c r="AR454" s="579">
        <v>0</v>
      </c>
      <c r="AS454" s="305">
        <v>0</v>
      </c>
      <c r="AT454" s="557">
        <v>1</v>
      </c>
      <c r="AU454" s="557">
        <v>1</v>
      </c>
      <c r="AV454" s="580">
        <v>10134500</v>
      </c>
      <c r="AW454" s="581">
        <v>0</v>
      </c>
      <c r="AX454" s="580">
        <v>0</v>
      </c>
      <c r="AY454" s="580">
        <v>10134500</v>
      </c>
      <c r="AZ454" s="229" t="s">
        <v>1231</v>
      </c>
      <c r="BA454" s="573">
        <v>1.2032</v>
      </c>
      <c r="BB454" s="305">
        <v>0</v>
      </c>
      <c r="BC454" s="582">
        <v>0</v>
      </c>
      <c r="BD454" s="583">
        <v>1.2153099999999999</v>
      </c>
      <c r="BE454" s="584">
        <v>2.4299999999999999E-2</v>
      </c>
      <c r="BF454" s="585">
        <v>1.6500000000000001E-2</v>
      </c>
      <c r="BG454" s="584">
        <v>2.5000000000000001E-2</v>
      </c>
      <c r="BH454" s="604">
        <v>0</v>
      </c>
      <c r="BI454" s="605"/>
      <c r="BK454" s="547"/>
    </row>
    <row r="455" spans="1:63" x14ac:dyDescent="0.2">
      <c r="A455" s="22" t="s">
        <v>881</v>
      </c>
      <c r="B455" s="37" t="s">
        <v>882</v>
      </c>
      <c r="C455" s="38" t="s">
        <v>881</v>
      </c>
      <c r="D455" s="24" t="s">
        <v>882</v>
      </c>
      <c r="E455" s="39" t="s">
        <v>883</v>
      </c>
      <c r="F455" s="40" t="s">
        <v>471</v>
      </c>
      <c r="G455" s="41">
        <v>61</v>
      </c>
      <c r="H455" s="525"/>
      <c r="I455" s="555">
        <v>11357753</v>
      </c>
      <c r="J455" s="555">
        <v>1989738</v>
      </c>
      <c r="K455" s="555">
        <v>0</v>
      </c>
      <c r="L455" s="555">
        <v>0</v>
      </c>
      <c r="M455" s="595">
        <v>0</v>
      </c>
      <c r="N455" s="181">
        <v>11357753</v>
      </c>
      <c r="O455" s="556">
        <v>1989738</v>
      </c>
      <c r="P455" s="556">
        <v>9368015</v>
      </c>
      <c r="Q455" s="596">
        <v>807.96</v>
      </c>
      <c r="R455" s="597">
        <v>0</v>
      </c>
      <c r="S455" s="556">
        <v>0</v>
      </c>
      <c r="T455" s="181">
        <v>0</v>
      </c>
      <c r="U455" s="598">
        <v>9368015</v>
      </c>
      <c r="V455" s="599">
        <v>11594.65</v>
      </c>
      <c r="W455" s="563">
        <v>111053</v>
      </c>
      <c r="X455" s="564">
        <v>137.44999999999999</v>
      </c>
      <c r="Y455" s="565">
        <v>11457.199999999999</v>
      </c>
      <c r="Z455" s="564">
        <v>0</v>
      </c>
      <c r="AA455" s="566">
        <v>0</v>
      </c>
      <c r="AB455" s="567">
        <v>9368015</v>
      </c>
      <c r="AC455" s="538">
        <v>11594.65</v>
      </c>
      <c r="AD455" s="600">
        <v>1.2257800000000001</v>
      </c>
      <c r="AE455" s="569">
        <v>0</v>
      </c>
      <c r="AF455" s="568">
        <v>1.2257800000000001</v>
      </c>
      <c r="AG455" s="570">
        <v>1.2135</v>
      </c>
      <c r="AH455" s="571">
        <v>1.2135</v>
      </c>
      <c r="AI455" s="572">
        <v>0.66649999999999998</v>
      </c>
      <c r="AJ455" s="573">
        <v>0.80879999999999996</v>
      </c>
      <c r="AK455" s="573">
        <v>1.2442</v>
      </c>
      <c r="AL455" s="574">
        <v>0.88519999999999999</v>
      </c>
      <c r="AM455" s="601">
        <v>0.91369999999999996</v>
      </c>
      <c r="AN455" s="602">
        <v>1.4056</v>
      </c>
      <c r="AO455" s="603">
        <v>1.7341</v>
      </c>
      <c r="AP455" s="578">
        <v>0</v>
      </c>
      <c r="AQ455" s="578">
        <v>0</v>
      </c>
      <c r="AR455" s="579">
        <v>0</v>
      </c>
      <c r="AS455" s="305">
        <v>0</v>
      </c>
      <c r="AT455" s="557">
        <v>1</v>
      </c>
      <c r="AU455" s="557">
        <v>1</v>
      </c>
      <c r="AV455" s="580">
        <v>9368015</v>
      </c>
      <c r="AW455" s="581">
        <v>0</v>
      </c>
      <c r="AX455" s="580">
        <v>0</v>
      </c>
      <c r="AY455" s="580">
        <v>9368015</v>
      </c>
      <c r="AZ455" s="229" t="s">
        <v>1231</v>
      </c>
      <c r="BA455" s="573">
        <v>1.2135</v>
      </c>
      <c r="BB455" s="305">
        <v>0</v>
      </c>
      <c r="BC455" s="582">
        <v>0</v>
      </c>
      <c r="BD455" s="583">
        <v>1.2257800000000001</v>
      </c>
      <c r="BE455" s="584">
        <v>2.4500000000000001E-2</v>
      </c>
      <c r="BF455" s="585">
        <v>1.6299999999999999E-2</v>
      </c>
      <c r="BG455" s="584">
        <v>2.5099999999999997E-2</v>
      </c>
      <c r="BH455" s="604">
        <v>0</v>
      </c>
      <c r="BI455" s="605"/>
      <c r="BK455" s="547"/>
    </row>
    <row r="456" spans="1:63" x14ac:dyDescent="0.2">
      <c r="A456" s="311" t="s">
        <v>878</v>
      </c>
      <c r="B456" s="606" t="s">
        <v>879</v>
      </c>
      <c r="C456" s="607" t="s">
        <v>884</v>
      </c>
      <c r="D456" s="608" t="s">
        <v>1188</v>
      </c>
      <c r="E456" s="185" t="s">
        <v>1189</v>
      </c>
      <c r="F456" s="609" t="s">
        <v>471</v>
      </c>
      <c r="G456" s="187">
        <v>61</v>
      </c>
      <c r="H456" s="610"/>
      <c r="I456" s="611">
        <v>0</v>
      </c>
      <c r="J456" s="611">
        <v>0</v>
      </c>
      <c r="K456" s="611">
        <v>0</v>
      </c>
      <c r="L456" s="611">
        <v>0</v>
      </c>
      <c r="M456" s="612">
        <v>0</v>
      </c>
      <c r="N456" s="186">
        <v>0</v>
      </c>
      <c r="O456" s="613">
        <v>0</v>
      </c>
      <c r="P456" s="613">
        <v>0</v>
      </c>
      <c r="Q456" s="614">
        <v>0</v>
      </c>
      <c r="R456" s="615">
        <v>0</v>
      </c>
      <c r="S456" s="613">
        <v>0</v>
      </c>
      <c r="T456" s="186">
        <v>0</v>
      </c>
      <c r="U456" s="616">
        <v>0</v>
      </c>
      <c r="V456" s="617">
        <v>0</v>
      </c>
      <c r="W456" s="563">
        <v>0</v>
      </c>
      <c r="X456" s="564">
        <v>0</v>
      </c>
      <c r="Y456" s="565">
        <v>0</v>
      </c>
      <c r="Z456" s="564">
        <v>0</v>
      </c>
      <c r="AA456" s="566">
        <v>0</v>
      </c>
      <c r="AB456" s="567">
        <v>0</v>
      </c>
      <c r="AC456" s="618">
        <v>0</v>
      </c>
      <c r="AD456" s="619">
        <v>0</v>
      </c>
      <c r="AE456" s="569">
        <v>0</v>
      </c>
      <c r="AF456" s="568">
        <v>0</v>
      </c>
      <c r="AG456" s="570">
        <v>0</v>
      </c>
      <c r="AH456" s="571">
        <v>0</v>
      </c>
      <c r="AI456" s="620">
        <v>0.3226</v>
      </c>
      <c r="AJ456" s="621">
        <v>0.42120000000000002</v>
      </c>
      <c r="AK456" s="621">
        <v>0</v>
      </c>
      <c r="AL456" s="574">
        <v>0</v>
      </c>
      <c r="AM456" s="601">
        <v>0.40689999999999998</v>
      </c>
      <c r="AN456" s="602">
        <v>0</v>
      </c>
      <c r="AO456" s="603">
        <v>0</v>
      </c>
      <c r="AP456" s="578">
        <v>0</v>
      </c>
      <c r="AQ456" s="578" t="s">
        <v>1377</v>
      </c>
      <c r="AR456" s="579">
        <v>0</v>
      </c>
      <c r="AS456" s="305">
        <v>0</v>
      </c>
      <c r="AT456" s="557">
        <v>0</v>
      </c>
      <c r="AU456" s="557">
        <v>0</v>
      </c>
      <c r="AV456" s="580">
        <v>0</v>
      </c>
      <c r="AW456" s="581">
        <v>0</v>
      </c>
      <c r="AX456" s="580">
        <v>0</v>
      </c>
      <c r="AY456" s="580">
        <v>0</v>
      </c>
      <c r="AZ456" s="229" t="s">
        <v>1231</v>
      </c>
      <c r="BA456" s="573">
        <v>0</v>
      </c>
      <c r="BB456" s="305">
        <v>0</v>
      </c>
      <c r="BC456" s="582">
        <v>0</v>
      </c>
      <c r="BD456" s="583">
        <v>0</v>
      </c>
      <c r="BE456" s="584">
        <v>0</v>
      </c>
      <c r="BF456" s="585">
        <v>8.5000000000000006E-3</v>
      </c>
      <c r="BG456" s="584">
        <v>0</v>
      </c>
      <c r="BH456" s="604">
        <v>0</v>
      </c>
      <c r="BI456" s="605"/>
      <c r="BK456" s="547"/>
    </row>
    <row r="457" spans="1:63" x14ac:dyDescent="0.2">
      <c r="A457" s="311" t="s">
        <v>881</v>
      </c>
      <c r="B457" s="606" t="s">
        <v>882</v>
      </c>
      <c r="C457" s="607" t="s">
        <v>884</v>
      </c>
      <c r="D457" s="608" t="s">
        <v>1188</v>
      </c>
      <c r="E457" s="185" t="s">
        <v>1190</v>
      </c>
      <c r="F457" s="609" t="s">
        <v>471</v>
      </c>
      <c r="G457" s="187">
        <v>61</v>
      </c>
      <c r="H457" s="610"/>
      <c r="I457" s="611">
        <v>0</v>
      </c>
      <c r="J457" s="611">
        <v>0</v>
      </c>
      <c r="K457" s="611">
        <v>0</v>
      </c>
      <c r="L457" s="611">
        <v>0</v>
      </c>
      <c r="M457" s="612">
        <v>0</v>
      </c>
      <c r="N457" s="186">
        <v>0</v>
      </c>
      <c r="O457" s="613">
        <v>0</v>
      </c>
      <c r="P457" s="613">
        <v>0</v>
      </c>
      <c r="Q457" s="614">
        <v>0</v>
      </c>
      <c r="R457" s="615">
        <v>0</v>
      </c>
      <c r="S457" s="613">
        <v>0</v>
      </c>
      <c r="T457" s="186">
        <v>0</v>
      </c>
      <c r="U457" s="616">
        <v>0</v>
      </c>
      <c r="V457" s="617">
        <v>0</v>
      </c>
      <c r="W457" s="563">
        <v>0</v>
      </c>
      <c r="X457" s="564">
        <v>0</v>
      </c>
      <c r="Y457" s="565">
        <v>0</v>
      </c>
      <c r="Z457" s="564">
        <v>0</v>
      </c>
      <c r="AA457" s="566">
        <v>0</v>
      </c>
      <c r="AB457" s="567">
        <v>0</v>
      </c>
      <c r="AC457" s="618">
        <v>0</v>
      </c>
      <c r="AD457" s="679">
        <v>0</v>
      </c>
      <c r="AE457" s="569">
        <v>0</v>
      </c>
      <c r="AF457" s="568">
        <v>0</v>
      </c>
      <c r="AG457" s="570">
        <v>0</v>
      </c>
      <c r="AH457" s="571">
        <v>0</v>
      </c>
      <c r="AI457" s="620">
        <v>0.33350000000000002</v>
      </c>
      <c r="AJ457" s="621">
        <v>0.43540000000000001</v>
      </c>
      <c r="AK457" s="621">
        <v>0</v>
      </c>
      <c r="AL457" s="574">
        <v>0</v>
      </c>
      <c r="AM457" s="601">
        <v>0.4919</v>
      </c>
      <c r="AN457" s="602">
        <v>0</v>
      </c>
      <c r="AO457" s="603">
        <v>0</v>
      </c>
      <c r="AP457" s="578">
        <v>0</v>
      </c>
      <c r="AQ457" s="578" t="s">
        <v>1377</v>
      </c>
      <c r="AR457" s="579">
        <v>0</v>
      </c>
      <c r="AS457" s="305">
        <v>0</v>
      </c>
      <c r="AT457" s="557">
        <v>0</v>
      </c>
      <c r="AU457" s="557">
        <v>0</v>
      </c>
      <c r="AV457" s="580">
        <v>0</v>
      </c>
      <c r="AW457" s="581">
        <v>0</v>
      </c>
      <c r="AX457" s="580">
        <v>0</v>
      </c>
      <c r="AY457" s="580">
        <v>0</v>
      </c>
      <c r="AZ457" s="229" t="s">
        <v>1231</v>
      </c>
      <c r="BA457" s="573">
        <v>0</v>
      </c>
      <c r="BB457" s="305">
        <v>0</v>
      </c>
      <c r="BC457" s="582">
        <v>0</v>
      </c>
      <c r="BD457" s="583">
        <v>0</v>
      </c>
      <c r="BE457" s="584">
        <v>0</v>
      </c>
      <c r="BF457" s="585">
        <v>8.8000000000000005E-3</v>
      </c>
      <c r="BG457" s="584">
        <v>0</v>
      </c>
      <c r="BH457" s="604">
        <v>0</v>
      </c>
      <c r="BI457" s="605"/>
      <c r="BK457" s="547"/>
    </row>
    <row r="458" spans="1:63" x14ac:dyDescent="0.2">
      <c r="A458" s="42" t="s">
        <v>884</v>
      </c>
      <c r="B458" s="43" t="s">
        <v>885</v>
      </c>
      <c r="C458" s="44" t="s">
        <v>884</v>
      </c>
      <c r="D458" s="45" t="s">
        <v>885</v>
      </c>
      <c r="E458" s="46" t="s">
        <v>886</v>
      </c>
      <c r="F458" s="47" t="s">
        <v>471</v>
      </c>
      <c r="G458" s="48">
        <v>61</v>
      </c>
      <c r="H458" s="610"/>
      <c r="I458" s="622">
        <v>13118623</v>
      </c>
      <c r="J458" s="622">
        <v>2838210</v>
      </c>
      <c r="K458" s="622">
        <v>0</v>
      </c>
      <c r="L458" s="622">
        <v>0</v>
      </c>
      <c r="M458" s="190">
        <v>0</v>
      </c>
      <c r="N458" s="623">
        <v>13118623</v>
      </c>
      <c r="O458" s="624">
        <v>2838210</v>
      </c>
      <c r="P458" s="624">
        <v>10280413</v>
      </c>
      <c r="Q458" s="625">
        <v>824.11999999999989</v>
      </c>
      <c r="R458" s="626">
        <v>89.54</v>
      </c>
      <c r="S458" s="624">
        <v>736825</v>
      </c>
      <c r="T458" s="623">
        <v>0</v>
      </c>
      <c r="U458" s="627">
        <v>10280413</v>
      </c>
      <c r="V458" s="628">
        <v>12474.41</v>
      </c>
      <c r="W458" s="563">
        <v>459358</v>
      </c>
      <c r="X458" s="564">
        <v>557.39</v>
      </c>
      <c r="Y458" s="565">
        <v>11917.02</v>
      </c>
      <c r="Z458" s="564">
        <v>0</v>
      </c>
      <c r="AA458" s="566">
        <v>0</v>
      </c>
      <c r="AB458" s="567">
        <v>10280413</v>
      </c>
      <c r="AC458" s="674">
        <v>12474.41</v>
      </c>
      <c r="AD458" s="600">
        <v>1.3187899999999999</v>
      </c>
      <c r="AE458" s="569">
        <v>0</v>
      </c>
      <c r="AF458" s="675">
        <v>1.3187899999999999</v>
      </c>
      <c r="AG458" s="676">
        <v>1.3056000000000001</v>
      </c>
      <c r="AH458" s="676">
        <v>1.3056000000000001</v>
      </c>
      <c r="AI458" s="630">
        <v>0</v>
      </c>
      <c r="AJ458" s="631">
        <v>0</v>
      </c>
      <c r="AK458" s="631">
        <v>0</v>
      </c>
      <c r="AL458" s="574">
        <v>0</v>
      </c>
      <c r="AM458" s="601">
        <v>0</v>
      </c>
      <c r="AN458" s="602">
        <v>0</v>
      </c>
      <c r="AO458" s="603">
        <v>0</v>
      </c>
      <c r="AP458" s="578">
        <v>0</v>
      </c>
      <c r="AQ458" s="578" t="s">
        <v>1377</v>
      </c>
      <c r="AR458" s="579">
        <v>0</v>
      </c>
      <c r="AS458" s="305">
        <v>0</v>
      </c>
      <c r="AT458" s="557">
        <v>0</v>
      </c>
      <c r="AU458" s="557">
        <v>0</v>
      </c>
      <c r="AV458" s="580">
        <v>10280413</v>
      </c>
      <c r="AW458" s="581">
        <v>89.54</v>
      </c>
      <c r="AX458" s="580">
        <v>736825</v>
      </c>
      <c r="AY458" s="580">
        <v>9543588</v>
      </c>
      <c r="AZ458" s="229" t="s">
        <v>1231</v>
      </c>
      <c r="BA458" s="573">
        <v>1.3056000000000001</v>
      </c>
      <c r="BB458" s="305">
        <v>0</v>
      </c>
      <c r="BC458" s="582">
        <v>0</v>
      </c>
      <c r="BD458" s="583">
        <v>1.3187899999999999</v>
      </c>
      <c r="BE458" s="584">
        <v>2.64E-2</v>
      </c>
      <c r="BF458" s="585">
        <v>0</v>
      </c>
      <c r="BG458" s="584">
        <v>0</v>
      </c>
      <c r="BH458" s="604">
        <v>0</v>
      </c>
      <c r="BI458" s="605"/>
      <c r="BK458" s="547"/>
    </row>
    <row r="459" spans="1:63" x14ac:dyDescent="0.2">
      <c r="A459" s="22" t="s">
        <v>887</v>
      </c>
      <c r="B459" s="37" t="s">
        <v>888</v>
      </c>
      <c r="C459" s="38" t="s">
        <v>887</v>
      </c>
      <c r="D459" s="24" t="s">
        <v>888</v>
      </c>
      <c r="E459" s="39" t="s">
        <v>889</v>
      </c>
      <c r="F459" s="40" t="s">
        <v>153</v>
      </c>
      <c r="G459" s="41">
        <v>63</v>
      </c>
      <c r="H459" s="287">
        <v>1</v>
      </c>
      <c r="I459" s="555">
        <v>18828</v>
      </c>
      <c r="J459" s="555">
        <v>2863</v>
      </c>
      <c r="K459" s="555">
        <v>0</v>
      </c>
      <c r="L459" s="555">
        <v>0</v>
      </c>
      <c r="M459" s="595">
        <v>0</v>
      </c>
      <c r="N459" s="181">
        <v>18828</v>
      </c>
      <c r="O459" s="556">
        <v>2863</v>
      </c>
      <c r="P459" s="556">
        <v>15965</v>
      </c>
      <c r="Q459" s="596">
        <v>2.2799999999999998</v>
      </c>
      <c r="R459" s="597">
        <v>0</v>
      </c>
      <c r="S459" s="556">
        <v>0</v>
      </c>
      <c r="T459" s="181">
        <v>0</v>
      </c>
      <c r="U459" s="598">
        <v>15965</v>
      </c>
      <c r="V459" s="599">
        <v>7002.19</v>
      </c>
      <c r="W459" s="563">
        <v>0</v>
      </c>
      <c r="X459" s="564">
        <v>0</v>
      </c>
      <c r="Y459" s="565">
        <v>7002.19</v>
      </c>
      <c r="Z459" s="564">
        <v>0</v>
      </c>
      <c r="AA459" s="566">
        <v>0</v>
      </c>
      <c r="AB459" s="567">
        <v>15965</v>
      </c>
      <c r="AC459" s="538">
        <v>7002.19</v>
      </c>
      <c r="AD459" s="600">
        <v>0.74026999999999998</v>
      </c>
      <c r="AE459" s="569">
        <v>0</v>
      </c>
      <c r="AF459" s="568">
        <v>0.74026999999999998</v>
      </c>
      <c r="AG459" s="570">
        <v>0.7329</v>
      </c>
      <c r="AH459" s="571">
        <v>0.7329</v>
      </c>
      <c r="AI459" s="572">
        <v>4.6199999999999998E-2</v>
      </c>
      <c r="AJ459" s="573">
        <v>3.39E-2</v>
      </c>
      <c r="AK459" s="573">
        <v>1.4515</v>
      </c>
      <c r="AL459" s="574">
        <v>1.1595</v>
      </c>
      <c r="AM459" s="601">
        <v>2.92E-2</v>
      </c>
      <c r="AN459" s="602">
        <v>1.2518</v>
      </c>
      <c r="AO459" s="603">
        <v>1.3238000000000001</v>
      </c>
      <c r="AP459" s="578">
        <v>0</v>
      </c>
      <c r="AQ459" s="578">
        <v>0</v>
      </c>
      <c r="AR459" s="579">
        <v>0</v>
      </c>
      <c r="AS459" s="305">
        <v>0</v>
      </c>
      <c r="AT459" s="557">
        <v>1</v>
      </c>
      <c r="AU459" s="557">
        <v>1</v>
      </c>
      <c r="AV459" s="580">
        <v>15965</v>
      </c>
      <c r="AW459" s="581">
        <v>0</v>
      </c>
      <c r="AX459" s="580">
        <v>0</v>
      </c>
      <c r="AY459" s="580">
        <v>15965</v>
      </c>
      <c r="AZ459" s="229" t="s">
        <v>1231</v>
      </c>
      <c r="BA459" s="573">
        <v>0.7329</v>
      </c>
      <c r="BB459" s="305">
        <v>0</v>
      </c>
      <c r="BC459" s="582">
        <v>0</v>
      </c>
      <c r="BD459" s="583">
        <v>0.74026999999999998</v>
      </c>
      <c r="BE459" s="584">
        <v>1.4800000000000001E-2</v>
      </c>
      <c r="BF459" s="585">
        <v>6.9999999999999999E-4</v>
      </c>
      <c r="BG459" s="584">
        <v>2.9399999999999999E-2</v>
      </c>
      <c r="BH459" s="604">
        <v>0</v>
      </c>
      <c r="BI459" s="605"/>
      <c r="BK459" s="547"/>
    </row>
    <row r="460" spans="1:63" x14ac:dyDescent="0.2">
      <c r="A460" s="22" t="s">
        <v>890</v>
      </c>
      <c r="B460" s="37" t="s">
        <v>891</v>
      </c>
      <c r="C460" s="38" t="s">
        <v>890</v>
      </c>
      <c r="D460" s="24" t="s">
        <v>891</v>
      </c>
      <c r="E460" s="39" t="s">
        <v>892</v>
      </c>
      <c r="F460" s="40" t="s">
        <v>153</v>
      </c>
      <c r="G460" s="41">
        <v>63</v>
      </c>
      <c r="H460" s="525"/>
      <c r="I460" s="555">
        <v>755127</v>
      </c>
      <c r="J460" s="555">
        <v>108211</v>
      </c>
      <c r="K460" s="555">
        <v>0</v>
      </c>
      <c r="L460" s="555">
        <v>0</v>
      </c>
      <c r="M460" s="595">
        <v>0</v>
      </c>
      <c r="N460" s="181">
        <v>755127</v>
      </c>
      <c r="O460" s="556">
        <v>108211</v>
      </c>
      <c r="P460" s="556">
        <v>646916</v>
      </c>
      <c r="Q460" s="596">
        <v>49.17</v>
      </c>
      <c r="R460" s="597">
        <v>1.5899999999999999</v>
      </c>
      <c r="S460" s="556">
        <v>13084</v>
      </c>
      <c r="T460" s="181">
        <v>0</v>
      </c>
      <c r="U460" s="598">
        <v>646916</v>
      </c>
      <c r="V460" s="599">
        <v>13156.72</v>
      </c>
      <c r="W460" s="563">
        <v>0</v>
      </c>
      <c r="X460" s="564">
        <v>0</v>
      </c>
      <c r="Y460" s="565">
        <v>13156.72</v>
      </c>
      <c r="Z460" s="564" t="s">
        <v>1238</v>
      </c>
      <c r="AA460" s="566" t="s">
        <v>1238</v>
      </c>
      <c r="AB460" s="567">
        <v>646916</v>
      </c>
      <c r="AC460" s="538">
        <v>13156.72</v>
      </c>
      <c r="AD460" s="600">
        <v>1.3909199999999999</v>
      </c>
      <c r="AE460" s="569">
        <v>0</v>
      </c>
      <c r="AF460" s="568">
        <v>1.3909199999999999</v>
      </c>
      <c r="AG460" s="570">
        <v>1.377</v>
      </c>
      <c r="AH460" s="571">
        <v>1.377</v>
      </c>
      <c r="AI460" s="572">
        <v>1</v>
      </c>
      <c r="AJ460" s="573">
        <v>1.377</v>
      </c>
      <c r="AK460" s="573">
        <v>1.377</v>
      </c>
      <c r="AL460" s="574">
        <v>1.0234000000000001</v>
      </c>
      <c r="AM460" s="601">
        <v>1.3454999999999999</v>
      </c>
      <c r="AN460" s="602">
        <v>1.3454999999999999</v>
      </c>
      <c r="AO460" s="603">
        <v>1.4999</v>
      </c>
      <c r="AP460" s="578">
        <v>0</v>
      </c>
      <c r="AQ460" s="578">
        <v>0</v>
      </c>
      <c r="AR460" s="579">
        <v>0</v>
      </c>
      <c r="AS460" s="305">
        <v>0</v>
      </c>
      <c r="AT460" s="557">
        <v>1</v>
      </c>
      <c r="AU460" s="557">
        <v>1</v>
      </c>
      <c r="AV460" s="580">
        <v>646916</v>
      </c>
      <c r="AW460" s="581">
        <v>1.5899999999999999</v>
      </c>
      <c r="AX460" s="580">
        <v>13084</v>
      </c>
      <c r="AY460" s="580">
        <v>633832</v>
      </c>
      <c r="AZ460" s="229" t="s">
        <v>1231</v>
      </c>
      <c r="BA460" s="573">
        <v>1.377</v>
      </c>
      <c r="BB460" s="305">
        <v>0</v>
      </c>
      <c r="BC460" s="582">
        <v>0</v>
      </c>
      <c r="BD460" s="583">
        <v>1.3909199999999999</v>
      </c>
      <c r="BE460" s="584">
        <v>2.7799999999999998E-2</v>
      </c>
      <c r="BF460" s="585">
        <v>2.7799999999999998E-2</v>
      </c>
      <c r="BG460" s="584">
        <v>2.7799999999999998E-2</v>
      </c>
      <c r="BH460" s="604">
        <v>0</v>
      </c>
      <c r="BI460" s="605"/>
      <c r="BK460" s="547"/>
    </row>
    <row r="461" spans="1:63" x14ac:dyDescent="0.2">
      <c r="A461" s="22" t="s">
        <v>893</v>
      </c>
      <c r="B461" s="37" t="s">
        <v>894</v>
      </c>
      <c r="C461" s="38" t="s">
        <v>893</v>
      </c>
      <c r="D461" s="24" t="s">
        <v>894</v>
      </c>
      <c r="E461" s="39" t="s">
        <v>895</v>
      </c>
      <c r="F461" s="40" t="s">
        <v>153</v>
      </c>
      <c r="G461" s="41">
        <v>63</v>
      </c>
      <c r="H461" s="525"/>
      <c r="I461" s="555">
        <v>1900180</v>
      </c>
      <c r="J461" s="555">
        <v>380382</v>
      </c>
      <c r="K461" s="555">
        <v>0</v>
      </c>
      <c r="L461" s="555">
        <v>0</v>
      </c>
      <c r="M461" s="595">
        <v>0</v>
      </c>
      <c r="N461" s="181">
        <v>1900180</v>
      </c>
      <c r="O461" s="556">
        <v>380382</v>
      </c>
      <c r="P461" s="556">
        <v>1519798</v>
      </c>
      <c r="Q461" s="596">
        <v>96.22</v>
      </c>
      <c r="R461" s="597">
        <v>0</v>
      </c>
      <c r="S461" s="556">
        <v>0</v>
      </c>
      <c r="T461" s="181">
        <v>0</v>
      </c>
      <c r="U461" s="598">
        <v>1519798</v>
      </c>
      <c r="V461" s="599">
        <v>15795.03</v>
      </c>
      <c r="W461" s="563">
        <v>101771</v>
      </c>
      <c r="X461" s="564">
        <v>1057.69</v>
      </c>
      <c r="Y461" s="565">
        <v>14737.34</v>
      </c>
      <c r="Z461" s="564">
        <v>0</v>
      </c>
      <c r="AA461" s="566">
        <v>0</v>
      </c>
      <c r="AB461" s="567">
        <v>1519798</v>
      </c>
      <c r="AC461" s="538">
        <v>15795.03</v>
      </c>
      <c r="AD461" s="600">
        <v>1.66984</v>
      </c>
      <c r="AE461" s="569">
        <v>0</v>
      </c>
      <c r="AF461" s="568">
        <v>1.66984</v>
      </c>
      <c r="AG461" s="570">
        <v>1.6531</v>
      </c>
      <c r="AH461" s="571">
        <v>1.6531</v>
      </c>
      <c r="AI461" s="572">
        <v>0.47539999999999999</v>
      </c>
      <c r="AJ461" s="573">
        <v>0.78590000000000004</v>
      </c>
      <c r="AK461" s="573">
        <v>1.5489000000000002</v>
      </c>
      <c r="AL461" s="574">
        <v>1.0961000000000001</v>
      </c>
      <c r="AM461" s="601">
        <v>0.71699999999999997</v>
      </c>
      <c r="AN461" s="602">
        <v>1.4131</v>
      </c>
      <c r="AO461" s="603">
        <v>1.4004000000000001</v>
      </c>
      <c r="AP461" s="578">
        <v>0</v>
      </c>
      <c r="AQ461" s="578">
        <v>0</v>
      </c>
      <c r="AR461" s="579">
        <v>0</v>
      </c>
      <c r="AS461" s="305">
        <v>0</v>
      </c>
      <c r="AT461" s="557">
        <v>1</v>
      </c>
      <c r="AU461" s="557">
        <v>1</v>
      </c>
      <c r="AV461" s="580">
        <v>1519798</v>
      </c>
      <c r="AW461" s="581">
        <v>0</v>
      </c>
      <c r="AX461" s="580">
        <v>0</v>
      </c>
      <c r="AY461" s="580">
        <v>1519798</v>
      </c>
      <c r="AZ461" s="229" t="s">
        <v>1231</v>
      </c>
      <c r="BA461" s="573">
        <v>1.6531</v>
      </c>
      <c r="BB461" s="305">
        <v>0</v>
      </c>
      <c r="BC461" s="582">
        <v>0</v>
      </c>
      <c r="BD461" s="583">
        <v>1.66984</v>
      </c>
      <c r="BE461" s="584">
        <v>3.3399999999999999E-2</v>
      </c>
      <c r="BF461" s="585">
        <v>1.5900000000000001E-2</v>
      </c>
      <c r="BG461" s="584">
        <v>3.1300000000000001E-2</v>
      </c>
      <c r="BH461" s="604">
        <v>0</v>
      </c>
      <c r="BI461" s="605"/>
      <c r="BK461" s="547"/>
    </row>
    <row r="462" spans="1:63" x14ac:dyDescent="0.2">
      <c r="A462" s="22" t="s">
        <v>896</v>
      </c>
      <c r="B462" s="37" t="s">
        <v>897</v>
      </c>
      <c r="C462" s="38" t="s">
        <v>896</v>
      </c>
      <c r="D462" s="24" t="s">
        <v>897</v>
      </c>
      <c r="E462" s="39" t="s">
        <v>898</v>
      </c>
      <c r="F462" s="40" t="s">
        <v>153</v>
      </c>
      <c r="G462" s="41">
        <v>63</v>
      </c>
      <c r="H462" s="287">
        <v>1</v>
      </c>
      <c r="I462" s="555">
        <v>202772</v>
      </c>
      <c r="J462" s="555">
        <v>31466</v>
      </c>
      <c r="K462" s="555">
        <v>0</v>
      </c>
      <c r="L462" s="555">
        <v>0</v>
      </c>
      <c r="M462" s="595">
        <v>0</v>
      </c>
      <c r="N462" s="181">
        <v>202772</v>
      </c>
      <c r="O462" s="556">
        <v>31466</v>
      </c>
      <c r="P462" s="556">
        <v>171306</v>
      </c>
      <c r="Q462" s="596">
        <v>16.22</v>
      </c>
      <c r="R462" s="597">
        <v>0</v>
      </c>
      <c r="S462" s="556">
        <v>0</v>
      </c>
      <c r="T462" s="181">
        <v>0</v>
      </c>
      <c r="U462" s="598">
        <v>171306</v>
      </c>
      <c r="V462" s="599">
        <v>10561.41</v>
      </c>
      <c r="W462" s="563">
        <v>0</v>
      </c>
      <c r="X462" s="564">
        <v>0</v>
      </c>
      <c r="Y462" s="565">
        <v>10561.41</v>
      </c>
      <c r="Z462" s="564">
        <v>0</v>
      </c>
      <c r="AA462" s="566">
        <v>0</v>
      </c>
      <c r="AB462" s="567">
        <v>171306</v>
      </c>
      <c r="AC462" s="538">
        <v>10561.41</v>
      </c>
      <c r="AD462" s="600">
        <v>1.1165499999999999</v>
      </c>
      <c r="AE462" s="569">
        <v>0</v>
      </c>
      <c r="AF462" s="568">
        <v>1.1165499999999999</v>
      </c>
      <c r="AG462" s="570">
        <v>1.1053999999999999</v>
      </c>
      <c r="AH462" s="571">
        <v>1.1053999999999999</v>
      </c>
      <c r="AI462" s="572">
        <v>3.9800000000000002E-2</v>
      </c>
      <c r="AJ462" s="573">
        <v>4.3999999999999997E-2</v>
      </c>
      <c r="AK462" s="573">
        <v>1.4690000000000001</v>
      </c>
      <c r="AL462" s="574">
        <v>1.1105</v>
      </c>
      <c r="AM462" s="601">
        <v>3.9600000000000003E-2</v>
      </c>
      <c r="AN462" s="602">
        <v>1.3228</v>
      </c>
      <c r="AO462" s="603">
        <v>1.3823000000000001</v>
      </c>
      <c r="AP462" s="578">
        <v>0</v>
      </c>
      <c r="AQ462" s="578">
        <v>0</v>
      </c>
      <c r="AR462" s="579">
        <v>0</v>
      </c>
      <c r="AS462" s="305">
        <v>0</v>
      </c>
      <c r="AT462" s="557">
        <v>1</v>
      </c>
      <c r="AU462" s="557">
        <v>1</v>
      </c>
      <c r="AV462" s="580">
        <v>171306</v>
      </c>
      <c r="AW462" s="581">
        <v>0</v>
      </c>
      <c r="AX462" s="580">
        <v>0</v>
      </c>
      <c r="AY462" s="580">
        <v>171306</v>
      </c>
      <c r="AZ462" s="229" t="s">
        <v>1231</v>
      </c>
      <c r="BA462" s="573">
        <v>1.1053999999999999</v>
      </c>
      <c r="BB462" s="305">
        <v>0</v>
      </c>
      <c r="BC462" s="582">
        <v>0</v>
      </c>
      <c r="BD462" s="583">
        <v>1.1165499999999999</v>
      </c>
      <c r="BE462" s="584">
        <v>2.23E-2</v>
      </c>
      <c r="BF462" s="585">
        <v>8.9999999999999998E-4</v>
      </c>
      <c r="BG462" s="584">
        <v>2.9699999999999997E-2</v>
      </c>
      <c r="BH462" s="604">
        <v>0</v>
      </c>
      <c r="BI462" s="605"/>
      <c r="BK462" s="547"/>
    </row>
    <row r="463" spans="1:63" x14ac:dyDescent="0.2">
      <c r="A463" s="22" t="s">
        <v>899</v>
      </c>
      <c r="B463" s="37" t="s">
        <v>900</v>
      </c>
      <c r="C463" s="38" t="s">
        <v>899</v>
      </c>
      <c r="D463" s="24" t="s">
        <v>900</v>
      </c>
      <c r="E463" s="39" t="s">
        <v>901</v>
      </c>
      <c r="F463" s="40" t="s">
        <v>153</v>
      </c>
      <c r="G463" s="41">
        <v>63</v>
      </c>
      <c r="H463" s="525"/>
      <c r="I463" s="555">
        <v>2554464</v>
      </c>
      <c r="J463" s="555">
        <v>736039</v>
      </c>
      <c r="K463" s="555">
        <v>0</v>
      </c>
      <c r="L463" s="555">
        <v>0</v>
      </c>
      <c r="M463" s="595">
        <v>0</v>
      </c>
      <c r="N463" s="181">
        <v>2554464</v>
      </c>
      <c r="O463" s="556">
        <v>736039</v>
      </c>
      <c r="P463" s="556">
        <v>1818425</v>
      </c>
      <c r="Q463" s="596">
        <v>110</v>
      </c>
      <c r="R463" s="597">
        <v>0</v>
      </c>
      <c r="S463" s="556">
        <v>0</v>
      </c>
      <c r="T463" s="181">
        <v>0</v>
      </c>
      <c r="U463" s="598">
        <v>1818425</v>
      </c>
      <c r="V463" s="599">
        <v>16531.14</v>
      </c>
      <c r="W463" s="563">
        <v>1624</v>
      </c>
      <c r="X463" s="564">
        <v>14.76</v>
      </c>
      <c r="Y463" s="565">
        <v>16516.38</v>
      </c>
      <c r="Z463" s="564">
        <v>0</v>
      </c>
      <c r="AA463" s="566">
        <v>0</v>
      </c>
      <c r="AB463" s="567">
        <v>1818425</v>
      </c>
      <c r="AC463" s="538">
        <v>16531.14</v>
      </c>
      <c r="AD463" s="600">
        <v>1.74766</v>
      </c>
      <c r="AE463" s="569">
        <v>0</v>
      </c>
      <c r="AF463" s="568">
        <v>1.74766</v>
      </c>
      <c r="AG463" s="570">
        <v>1.7302</v>
      </c>
      <c r="AH463" s="571">
        <v>1.7302</v>
      </c>
      <c r="AI463" s="572">
        <v>0.48099999999999998</v>
      </c>
      <c r="AJ463" s="573">
        <v>0.83220000000000005</v>
      </c>
      <c r="AK463" s="573">
        <v>1.7366000000000001</v>
      </c>
      <c r="AL463" s="574">
        <v>1.0011000000000001</v>
      </c>
      <c r="AM463" s="601">
        <v>0.83130000000000004</v>
      </c>
      <c r="AN463" s="602">
        <v>1.7347000000000001</v>
      </c>
      <c r="AO463" s="603">
        <v>1.5333000000000001</v>
      </c>
      <c r="AP463" s="578">
        <v>0</v>
      </c>
      <c r="AQ463" s="578">
        <v>0</v>
      </c>
      <c r="AR463" s="579">
        <v>0</v>
      </c>
      <c r="AS463" s="305">
        <v>0</v>
      </c>
      <c r="AT463" s="557">
        <v>1</v>
      </c>
      <c r="AU463" s="557">
        <v>1</v>
      </c>
      <c r="AV463" s="580">
        <v>1818425</v>
      </c>
      <c r="AW463" s="581">
        <v>0</v>
      </c>
      <c r="AX463" s="580">
        <v>0</v>
      </c>
      <c r="AY463" s="580">
        <v>1818425</v>
      </c>
      <c r="AZ463" s="229" t="s">
        <v>1231</v>
      </c>
      <c r="BA463" s="573">
        <v>1.7302</v>
      </c>
      <c r="BB463" s="305">
        <v>0</v>
      </c>
      <c r="BC463" s="582">
        <v>0</v>
      </c>
      <c r="BD463" s="583">
        <v>1.74766</v>
      </c>
      <c r="BE463" s="584">
        <v>3.5000000000000003E-2</v>
      </c>
      <c r="BF463" s="585">
        <v>1.6799999999999999E-2</v>
      </c>
      <c r="BG463" s="584">
        <v>3.5099999999999999E-2</v>
      </c>
      <c r="BH463" s="604">
        <v>0</v>
      </c>
      <c r="BI463" s="605"/>
      <c r="BK463" s="547"/>
    </row>
    <row r="464" spans="1:63" x14ac:dyDescent="0.2">
      <c r="A464" s="22" t="s">
        <v>902</v>
      </c>
      <c r="B464" s="37" t="s">
        <v>903</v>
      </c>
      <c r="C464" s="38" t="s">
        <v>902</v>
      </c>
      <c r="D464" s="24" t="s">
        <v>903</v>
      </c>
      <c r="E464" s="39" t="s">
        <v>904</v>
      </c>
      <c r="F464" s="40" t="s">
        <v>74</v>
      </c>
      <c r="G464" s="41">
        <v>63</v>
      </c>
      <c r="H464" s="525"/>
      <c r="I464" s="555">
        <v>1712136</v>
      </c>
      <c r="J464" s="555">
        <v>445330</v>
      </c>
      <c r="K464" s="555">
        <v>0</v>
      </c>
      <c r="L464" s="555">
        <v>0</v>
      </c>
      <c r="M464" s="595">
        <v>0</v>
      </c>
      <c r="N464" s="181">
        <v>1712136</v>
      </c>
      <c r="O464" s="556">
        <v>445330</v>
      </c>
      <c r="P464" s="556">
        <v>1266806</v>
      </c>
      <c r="Q464" s="596">
        <v>72.819999999999993</v>
      </c>
      <c r="R464" s="597">
        <v>0</v>
      </c>
      <c r="S464" s="556">
        <v>0</v>
      </c>
      <c r="T464" s="181">
        <v>0</v>
      </c>
      <c r="U464" s="598">
        <v>1266806</v>
      </c>
      <c r="V464" s="599">
        <v>17396.400000000001</v>
      </c>
      <c r="W464" s="563">
        <v>32230</v>
      </c>
      <c r="X464" s="564">
        <v>442.6</v>
      </c>
      <c r="Y464" s="565">
        <v>16953.800000000003</v>
      </c>
      <c r="Z464" s="564">
        <v>0</v>
      </c>
      <c r="AA464" s="566">
        <v>0</v>
      </c>
      <c r="AB464" s="567">
        <v>1266806</v>
      </c>
      <c r="AC464" s="538">
        <v>17396.400000000001</v>
      </c>
      <c r="AD464" s="600">
        <v>1.83914</v>
      </c>
      <c r="AE464" s="569">
        <v>0</v>
      </c>
      <c r="AF464" s="568">
        <v>1.83914</v>
      </c>
      <c r="AG464" s="570">
        <v>1.8207</v>
      </c>
      <c r="AH464" s="571">
        <v>1.8207</v>
      </c>
      <c r="AI464" s="572">
        <v>0.48630000000000001</v>
      </c>
      <c r="AJ464" s="573">
        <v>0.88539999999999996</v>
      </c>
      <c r="AK464" s="573">
        <v>1.7805</v>
      </c>
      <c r="AL464" s="574">
        <v>1.1440999999999999</v>
      </c>
      <c r="AM464" s="601">
        <v>0.77390000000000003</v>
      </c>
      <c r="AN464" s="602">
        <v>1.5563</v>
      </c>
      <c r="AO464" s="603">
        <v>1.3416999999999999</v>
      </c>
      <c r="AP464" s="578">
        <v>0</v>
      </c>
      <c r="AQ464" s="578">
        <v>0</v>
      </c>
      <c r="AR464" s="579">
        <v>0</v>
      </c>
      <c r="AS464" s="305">
        <v>0</v>
      </c>
      <c r="AT464" s="557">
        <v>1</v>
      </c>
      <c r="AU464" s="557">
        <v>1</v>
      </c>
      <c r="AV464" s="580">
        <v>1266806</v>
      </c>
      <c r="AW464" s="581">
        <v>0</v>
      </c>
      <c r="AX464" s="580">
        <v>0</v>
      </c>
      <c r="AY464" s="580">
        <v>1266806</v>
      </c>
      <c r="AZ464" s="229" t="s">
        <v>1231</v>
      </c>
      <c r="BA464" s="573">
        <v>1.8207</v>
      </c>
      <c r="BB464" s="305">
        <v>0</v>
      </c>
      <c r="BC464" s="582">
        <v>0</v>
      </c>
      <c r="BD464" s="583">
        <v>1.83914</v>
      </c>
      <c r="BE464" s="584">
        <v>3.6799999999999999E-2</v>
      </c>
      <c r="BF464" s="585">
        <v>1.7899999999999999E-2</v>
      </c>
      <c r="BG464" s="584">
        <v>3.6000000000000004E-2</v>
      </c>
      <c r="BH464" s="604">
        <v>0</v>
      </c>
      <c r="BI464" s="605"/>
      <c r="BK464" s="547"/>
    </row>
    <row r="465" spans="1:63" x14ac:dyDescent="0.2">
      <c r="A465" s="22" t="s">
        <v>905</v>
      </c>
      <c r="B465" s="37" t="s">
        <v>906</v>
      </c>
      <c r="C465" s="38" t="s">
        <v>905</v>
      </c>
      <c r="D465" s="24" t="s">
        <v>906</v>
      </c>
      <c r="E465" s="39" t="s">
        <v>907</v>
      </c>
      <c r="F465" s="40" t="s">
        <v>153</v>
      </c>
      <c r="G465" s="41">
        <v>63</v>
      </c>
      <c r="H465" s="525"/>
      <c r="I465" s="555">
        <v>976580</v>
      </c>
      <c r="J465" s="555">
        <v>89893</v>
      </c>
      <c r="K465" s="555">
        <v>0</v>
      </c>
      <c r="L465" s="555">
        <v>0</v>
      </c>
      <c r="M465" s="595">
        <v>0</v>
      </c>
      <c r="N465" s="181">
        <v>976580</v>
      </c>
      <c r="O465" s="556">
        <v>89893</v>
      </c>
      <c r="P465" s="556">
        <v>886687</v>
      </c>
      <c r="Q465" s="596">
        <v>53.87</v>
      </c>
      <c r="R465" s="597">
        <v>0.33999999999999997</v>
      </c>
      <c r="S465" s="556">
        <v>2798</v>
      </c>
      <c r="T465" s="181">
        <v>0</v>
      </c>
      <c r="U465" s="598">
        <v>886687</v>
      </c>
      <c r="V465" s="599">
        <v>16459.75</v>
      </c>
      <c r="W465" s="563">
        <v>0</v>
      </c>
      <c r="X465" s="564">
        <v>0</v>
      </c>
      <c r="Y465" s="565">
        <v>16459.75</v>
      </c>
      <c r="Z465" s="564" t="s">
        <v>1238</v>
      </c>
      <c r="AA465" s="566" t="s">
        <v>1238</v>
      </c>
      <c r="AB465" s="567">
        <v>886687</v>
      </c>
      <c r="AC465" s="538">
        <v>16459.75</v>
      </c>
      <c r="AD465" s="600">
        <v>1.7401199999999999</v>
      </c>
      <c r="AE465" s="569">
        <v>0</v>
      </c>
      <c r="AF465" s="568">
        <v>1.7401199999999999</v>
      </c>
      <c r="AG465" s="570">
        <v>1.7226999999999999</v>
      </c>
      <c r="AH465" s="571">
        <v>1.7226999999999999</v>
      </c>
      <c r="AI465" s="572">
        <v>1</v>
      </c>
      <c r="AJ465" s="573">
        <v>1.7226999999999999</v>
      </c>
      <c r="AK465" s="573">
        <v>1.7226999999999999</v>
      </c>
      <c r="AL465" s="574">
        <v>1.0042</v>
      </c>
      <c r="AM465" s="601">
        <v>1.7155</v>
      </c>
      <c r="AN465" s="602">
        <v>1.7155</v>
      </c>
      <c r="AO465" s="603">
        <v>1.5286</v>
      </c>
      <c r="AP465" s="578">
        <v>0</v>
      </c>
      <c r="AQ465" s="578">
        <v>0</v>
      </c>
      <c r="AR465" s="579">
        <v>0</v>
      </c>
      <c r="AS465" s="305">
        <v>0</v>
      </c>
      <c r="AT465" s="557">
        <v>1</v>
      </c>
      <c r="AU465" s="557">
        <v>1</v>
      </c>
      <c r="AV465" s="580">
        <v>886687</v>
      </c>
      <c r="AW465" s="581">
        <v>0.33999999999999997</v>
      </c>
      <c r="AX465" s="580">
        <v>2798</v>
      </c>
      <c r="AY465" s="580">
        <v>883889</v>
      </c>
      <c r="AZ465" s="229" t="s">
        <v>1231</v>
      </c>
      <c r="BA465" s="573">
        <v>1.7226999999999999</v>
      </c>
      <c r="BB465" s="305">
        <v>0</v>
      </c>
      <c r="BC465" s="582">
        <v>0</v>
      </c>
      <c r="BD465" s="583">
        <v>1.7401199999999999</v>
      </c>
      <c r="BE465" s="584">
        <v>3.4799999999999998E-2</v>
      </c>
      <c r="BF465" s="585">
        <v>3.4799999999999998E-2</v>
      </c>
      <c r="BG465" s="584">
        <v>3.4799999999999998E-2</v>
      </c>
      <c r="BH465" s="604">
        <v>0</v>
      </c>
      <c r="BI465" s="605"/>
      <c r="BK465" s="547"/>
    </row>
    <row r="466" spans="1:63" x14ac:dyDescent="0.2">
      <c r="A466" s="311" t="s">
        <v>887</v>
      </c>
      <c r="B466" s="606" t="s">
        <v>888</v>
      </c>
      <c r="C466" s="607" t="s">
        <v>908</v>
      </c>
      <c r="D466" s="608" t="s">
        <v>1191</v>
      </c>
      <c r="E466" s="185" t="s">
        <v>1192</v>
      </c>
      <c r="F466" s="609" t="s">
        <v>153</v>
      </c>
      <c r="G466" s="187">
        <v>63</v>
      </c>
      <c r="H466" s="610"/>
      <c r="I466" s="611">
        <v>0</v>
      </c>
      <c r="J466" s="611">
        <v>0</v>
      </c>
      <c r="K466" s="611">
        <v>0</v>
      </c>
      <c r="L466" s="611">
        <v>0</v>
      </c>
      <c r="M466" s="612">
        <v>0</v>
      </c>
      <c r="N466" s="186">
        <v>0</v>
      </c>
      <c r="O466" s="613">
        <v>0</v>
      </c>
      <c r="P466" s="613">
        <v>0</v>
      </c>
      <c r="Q466" s="614">
        <v>0</v>
      </c>
      <c r="R466" s="615">
        <v>0</v>
      </c>
      <c r="S466" s="613">
        <v>0</v>
      </c>
      <c r="T466" s="186">
        <v>0</v>
      </c>
      <c r="U466" s="616">
        <v>0</v>
      </c>
      <c r="V466" s="617">
        <v>0</v>
      </c>
      <c r="W466" s="563">
        <v>0</v>
      </c>
      <c r="X466" s="564">
        <v>0</v>
      </c>
      <c r="Y466" s="565">
        <v>0</v>
      </c>
      <c r="Z466" s="564">
        <v>0</v>
      </c>
      <c r="AA466" s="566">
        <v>0</v>
      </c>
      <c r="AB466" s="567">
        <v>0</v>
      </c>
      <c r="AC466" s="618">
        <v>0</v>
      </c>
      <c r="AD466" s="619">
        <v>0</v>
      </c>
      <c r="AE466" s="569">
        <v>0</v>
      </c>
      <c r="AF466" s="568">
        <v>0</v>
      </c>
      <c r="AG466" s="570">
        <v>0</v>
      </c>
      <c r="AH466" s="571">
        <v>0</v>
      </c>
      <c r="AI466" s="620">
        <v>0.46839999999999998</v>
      </c>
      <c r="AJ466" s="621">
        <v>0.71160000000000001</v>
      </c>
      <c r="AK466" s="621">
        <v>0</v>
      </c>
      <c r="AL466" s="574">
        <v>0</v>
      </c>
      <c r="AM466" s="601">
        <v>0.61370000000000002</v>
      </c>
      <c r="AN466" s="602">
        <v>0</v>
      </c>
      <c r="AO466" s="603">
        <v>0</v>
      </c>
      <c r="AP466" s="578">
        <v>0</v>
      </c>
      <c r="AQ466" s="578" t="s">
        <v>1377</v>
      </c>
      <c r="AR466" s="579">
        <v>0</v>
      </c>
      <c r="AS466" s="305">
        <v>0</v>
      </c>
      <c r="AT466" s="557">
        <v>0</v>
      </c>
      <c r="AU466" s="557">
        <v>0</v>
      </c>
      <c r="AV466" s="580">
        <v>0</v>
      </c>
      <c r="AW466" s="581">
        <v>0</v>
      </c>
      <c r="AX466" s="580">
        <v>0</v>
      </c>
      <c r="AY466" s="580">
        <v>0</v>
      </c>
      <c r="AZ466" s="229" t="s">
        <v>1231</v>
      </c>
      <c r="BA466" s="573">
        <v>0</v>
      </c>
      <c r="BB466" s="305">
        <v>0</v>
      </c>
      <c r="BC466" s="582">
        <v>0</v>
      </c>
      <c r="BD466" s="583">
        <v>0</v>
      </c>
      <c r="BE466" s="584">
        <v>0</v>
      </c>
      <c r="BF466" s="585">
        <v>1.44E-2</v>
      </c>
      <c r="BG466" s="584">
        <v>0</v>
      </c>
      <c r="BH466" s="604">
        <v>0</v>
      </c>
      <c r="BI466" s="605"/>
      <c r="BK466" s="547"/>
    </row>
    <row r="467" spans="1:63" x14ac:dyDescent="0.2">
      <c r="A467" s="311" t="s">
        <v>896</v>
      </c>
      <c r="B467" s="606" t="s">
        <v>897</v>
      </c>
      <c r="C467" s="607" t="s">
        <v>908</v>
      </c>
      <c r="D467" s="608" t="s">
        <v>1191</v>
      </c>
      <c r="E467" s="185" t="s">
        <v>1193</v>
      </c>
      <c r="F467" s="609" t="s">
        <v>153</v>
      </c>
      <c r="G467" s="187">
        <v>63</v>
      </c>
      <c r="H467" s="610"/>
      <c r="I467" s="611">
        <v>0</v>
      </c>
      <c r="J467" s="611">
        <v>0</v>
      </c>
      <c r="K467" s="611">
        <v>0</v>
      </c>
      <c r="L467" s="611">
        <v>0</v>
      </c>
      <c r="M467" s="612">
        <v>0</v>
      </c>
      <c r="N467" s="186">
        <v>0</v>
      </c>
      <c r="O467" s="613">
        <v>0</v>
      </c>
      <c r="P467" s="613">
        <v>0</v>
      </c>
      <c r="Q467" s="614">
        <v>0</v>
      </c>
      <c r="R467" s="615">
        <v>0</v>
      </c>
      <c r="S467" s="613">
        <v>0</v>
      </c>
      <c r="T467" s="186">
        <v>0</v>
      </c>
      <c r="U467" s="616">
        <v>0</v>
      </c>
      <c r="V467" s="617">
        <v>0</v>
      </c>
      <c r="W467" s="563">
        <v>0</v>
      </c>
      <c r="X467" s="564">
        <v>0</v>
      </c>
      <c r="Y467" s="565">
        <v>0</v>
      </c>
      <c r="Z467" s="564">
        <v>0</v>
      </c>
      <c r="AA467" s="566">
        <v>0</v>
      </c>
      <c r="AB467" s="567">
        <v>0</v>
      </c>
      <c r="AC467" s="618">
        <v>0</v>
      </c>
      <c r="AD467" s="619">
        <v>0</v>
      </c>
      <c r="AE467" s="569">
        <v>0</v>
      </c>
      <c r="AF467" s="568">
        <v>0</v>
      </c>
      <c r="AG467" s="570">
        <v>0</v>
      </c>
      <c r="AH467" s="571">
        <v>0</v>
      </c>
      <c r="AI467" s="620">
        <v>0.439</v>
      </c>
      <c r="AJ467" s="621">
        <v>0.66700000000000004</v>
      </c>
      <c r="AK467" s="621">
        <v>0</v>
      </c>
      <c r="AL467" s="574">
        <v>0</v>
      </c>
      <c r="AM467" s="601">
        <v>0.60060000000000002</v>
      </c>
      <c r="AN467" s="602">
        <v>0</v>
      </c>
      <c r="AO467" s="603">
        <v>0</v>
      </c>
      <c r="AP467" s="578">
        <v>0</v>
      </c>
      <c r="AQ467" s="578" t="s">
        <v>1377</v>
      </c>
      <c r="AR467" s="579">
        <v>0</v>
      </c>
      <c r="AS467" s="305">
        <v>0</v>
      </c>
      <c r="AT467" s="557">
        <v>0</v>
      </c>
      <c r="AU467" s="557">
        <v>0</v>
      </c>
      <c r="AV467" s="580">
        <v>0</v>
      </c>
      <c r="AW467" s="581">
        <v>0</v>
      </c>
      <c r="AX467" s="580">
        <v>0</v>
      </c>
      <c r="AY467" s="580">
        <v>0</v>
      </c>
      <c r="AZ467" s="229" t="s">
        <v>1231</v>
      </c>
      <c r="BA467" s="573">
        <v>0</v>
      </c>
      <c r="BB467" s="305">
        <v>0</v>
      </c>
      <c r="BC467" s="582">
        <v>0</v>
      </c>
      <c r="BD467" s="583">
        <v>0</v>
      </c>
      <c r="BE467" s="584">
        <v>0</v>
      </c>
      <c r="BF467" s="585">
        <v>1.35E-2</v>
      </c>
      <c r="BG467" s="584">
        <v>0</v>
      </c>
      <c r="BH467" s="604">
        <v>0</v>
      </c>
      <c r="BI467" s="605"/>
      <c r="BK467" s="547"/>
    </row>
    <row r="468" spans="1:63" x14ac:dyDescent="0.2">
      <c r="A468" s="50" t="s">
        <v>908</v>
      </c>
      <c r="B468" s="51" t="s">
        <v>909</v>
      </c>
      <c r="C468" s="52" t="s">
        <v>908</v>
      </c>
      <c r="D468" s="53" t="s">
        <v>909</v>
      </c>
      <c r="E468" s="54" t="s">
        <v>910</v>
      </c>
      <c r="F468" s="55" t="s">
        <v>153</v>
      </c>
      <c r="G468" s="56">
        <v>63</v>
      </c>
      <c r="H468" s="610"/>
      <c r="I468" s="633">
        <v>3738953</v>
      </c>
      <c r="J468" s="633">
        <v>806230</v>
      </c>
      <c r="K468" s="633">
        <v>0</v>
      </c>
      <c r="L468" s="633">
        <v>0</v>
      </c>
      <c r="M468" s="192">
        <v>0</v>
      </c>
      <c r="N468" s="634">
        <v>3738953</v>
      </c>
      <c r="O468" s="635">
        <v>806230</v>
      </c>
      <c r="P468" s="635">
        <v>2932723</v>
      </c>
      <c r="Q468" s="636">
        <v>202.03</v>
      </c>
      <c r="R468" s="637">
        <v>0</v>
      </c>
      <c r="S468" s="635">
        <v>0</v>
      </c>
      <c r="T468" s="634">
        <v>0</v>
      </c>
      <c r="U468" s="638">
        <v>2932723</v>
      </c>
      <c r="V468" s="639">
        <v>14516.27</v>
      </c>
      <c r="W468" s="563">
        <v>29179</v>
      </c>
      <c r="X468" s="564">
        <v>144.43</v>
      </c>
      <c r="Y468" s="565">
        <v>14371.84</v>
      </c>
      <c r="Z468" s="564">
        <v>0</v>
      </c>
      <c r="AA468" s="566">
        <v>0</v>
      </c>
      <c r="AB468" s="567">
        <v>2932723</v>
      </c>
      <c r="AC468" s="640">
        <v>14516.27</v>
      </c>
      <c r="AD468" s="641">
        <v>1.5346500000000001</v>
      </c>
      <c r="AE468" s="569">
        <v>0</v>
      </c>
      <c r="AF468" s="642">
        <v>1.5346500000000001</v>
      </c>
      <c r="AG468" s="643">
        <v>1.5193000000000001</v>
      </c>
      <c r="AH468" s="571">
        <v>1.5193000000000001</v>
      </c>
      <c r="AI468" s="644">
        <v>0</v>
      </c>
      <c r="AJ468" s="645">
        <v>0</v>
      </c>
      <c r="AK468" s="645">
        <v>0</v>
      </c>
      <c r="AL468" s="574">
        <v>0</v>
      </c>
      <c r="AM468" s="601">
        <v>0</v>
      </c>
      <c r="AN468" s="602">
        <v>0</v>
      </c>
      <c r="AO468" s="603">
        <v>0</v>
      </c>
      <c r="AP468" s="578">
        <v>0</v>
      </c>
      <c r="AQ468" s="578" t="s">
        <v>1377</v>
      </c>
      <c r="AR468" s="579">
        <v>0</v>
      </c>
      <c r="AS468" s="305">
        <v>0</v>
      </c>
      <c r="AT468" s="557">
        <v>0</v>
      </c>
      <c r="AU468" s="557">
        <v>0</v>
      </c>
      <c r="AV468" s="580">
        <v>2932723</v>
      </c>
      <c r="AW468" s="581">
        <v>0</v>
      </c>
      <c r="AX468" s="580">
        <v>0</v>
      </c>
      <c r="AY468" s="580">
        <v>2932723</v>
      </c>
      <c r="AZ468" s="229" t="s">
        <v>1231</v>
      </c>
      <c r="BA468" s="573">
        <v>1.5193000000000001</v>
      </c>
      <c r="BB468" s="305">
        <v>0</v>
      </c>
      <c r="BC468" s="582">
        <v>0</v>
      </c>
      <c r="BD468" s="583">
        <v>1.5346500000000001</v>
      </c>
      <c r="BE468" s="584">
        <v>3.0700000000000002E-2</v>
      </c>
      <c r="BF468" s="585">
        <v>0</v>
      </c>
      <c r="BG468" s="584">
        <v>0</v>
      </c>
      <c r="BH468" s="604">
        <v>0</v>
      </c>
      <c r="BI468" s="605"/>
      <c r="BK468" s="547"/>
    </row>
    <row r="469" spans="1:63" x14ac:dyDescent="0.2">
      <c r="A469" s="311" t="s">
        <v>887</v>
      </c>
      <c r="B469" s="606" t="s">
        <v>888</v>
      </c>
      <c r="C469" s="607" t="s">
        <v>911</v>
      </c>
      <c r="D469" s="608" t="s">
        <v>1194</v>
      </c>
      <c r="E469" s="185" t="s">
        <v>1195</v>
      </c>
      <c r="F469" s="609" t="s">
        <v>153</v>
      </c>
      <c r="G469" s="187">
        <v>63</v>
      </c>
      <c r="H469" s="610"/>
      <c r="I469" s="611">
        <v>0</v>
      </c>
      <c r="J469" s="611">
        <v>0</v>
      </c>
      <c r="K469" s="611">
        <v>0</v>
      </c>
      <c r="L469" s="611">
        <v>0</v>
      </c>
      <c r="M469" s="612">
        <v>0</v>
      </c>
      <c r="N469" s="186">
        <v>0</v>
      </c>
      <c r="O469" s="613">
        <v>0</v>
      </c>
      <c r="P469" s="613">
        <v>0</v>
      </c>
      <c r="Q469" s="614">
        <v>0</v>
      </c>
      <c r="R469" s="615">
        <v>0</v>
      </c>
      <c r="S469" s="613">
        <v>0</v>
      </c>
      <c r="T469" s="186">
        <v>0</v>
      </c>
      <c r="U469" s="616">
        <v>0</v>
      </c>
      <c r="V469" s="617">
        <v>0</v>
      </c>
      <c r="W469" s="563">
        <v>0</v>
      </c>
      <c r="X469" s="564">
        <v>0</v>
      </c>
      <c r="Y469" s="565">
        <v>0</v>
      </c>
      <c r="Z469" s="564">
        <v>0</v>
      </c>
      <c r="AA469" s="566">
        <v>0</v>
      </c>
      <c r="AB469" s="567">
        <v>0</v>
      </c>
      <c r="AC469" s="618">
        <v>0</v>
      </c>
      <c r="AD469" s="619">
        <v>0</v>
      </c>
      <c r="AE469" s="569">
        <v>0</v>
      </c>
      <c r="AF469" s="568">
        <v>0</v>
      </c>
      <c r="AG469" s="570">
        <v>0</v>
      </c>
      <c r="AH469" s="571">
        <v>0</v>
      </c>
      <c r="AI469" s="620">
        <v>0.4854</v>
      </c>
      <c r="AJ469" s="621">
        <v>0.70599999999999996</v>
      </c>
      <c r="AK469" s="621">
        <v>0</v>
      </c>
      <c r="AL469" s="574">
        <v>0</v>
      </c>
      <c r="AM469" s="601">
        <v>0.6089</v>
      </c>
      <c r="AN469" s="602">
        <v>0</v>
      </c>
      <c r="AO469" s="603">
        <v>0</v>
      </c>
      <c r="AP469" s="578">
        <v>0</v>
      </c>
      <c r="AQ469" s="578" t="s">
        <v>1377</v>
      </c>
      <c r="AR469" s="579">
        <v>0</v>
      </c>
      <c r="AS469" s="305">
        <v>0</v>
      </c>
      <c r="AT469" s="557">
        <v>0</v>
      </c>
      <c r="AU469" s="557">
        <v>0</v>
      </c>
      <c r="AV469" s="580">
        <v>0</v>
      </c>
      <c r="AW469" s="581">
        <v>0</v>
      </c>
      <c r="AX469" s="580">
        <v>0</v>
      </c>
      <c r="AY469" s="580">
        <v>0</v>
      </c>
      <c r="AZ469" s="229" t="s">
        <v>1231</v>
      </c>
      <c r="BA469" s="573">
        <v>0</v>
      </c>
      <c r="BB469" s="305">
        <v>0</v>
      </c>
      <c r="BC469" s="582">
        <v>0</v>
      </c>
      <c r="BD469" s="583">
        <v>0</v>
      </c>
      <c r="BE469" s="584">
        <v>0</v>
      </c>
      <c r="BF469" s="585">
        <v>1.43E-2</v>
      </c>
      <c r="BG469" s="584">
        <v>0</v>
      </c>
      <c r="BH469" s="604">
        <v>0</v>
      </c>
      <c r="BI469" s="605"/>
      <c r="BK469" s="547"/>
    </row>
    <row r="470" spans="1:63" x14ac:dyDescent="0.2">
      <c r="A470" s="311" t="s">
        <v>893</v>
      </c>
      <c r="B470" s="606" t="s">
        <v>894</v>
      </c>
      <c r="C470" s="607" t="s">
        <v>911</v>
      </c>
      <c r="D470" s="608" t="s">
        <v>1194</v>
      </c>
      <c r="E470" s="185" t="s">
        <v>1196</v>
      </c>
      <c r="F470" s="609" t="s">
        <v>153</v>
      </c>
      <c r="G470" s="187">
        <v>63</v>
      </c>
      <c r="H470" s="610"/>
      <c r="I470" s="611">
        <v>0</v>
      </c>
      <c r="J470" s="611">
        <v>0</v>
      </c>
      <c r="K470" s="611">
        <v>0</v>
      </c>
      <c r="L470" s="611">
        <v>0</v>
      </c>
      <c r="M470" s="612">
        <v>0</v>
      </c>
      <c r="N470" s="186">
        <v>0</v>
      </c>
      <c r="O470" s="613">
        <v>0</v>
      </c>
      <c r="P470" s="613">
        <v>0</v>
      </c>
      <c r="Q470" s="614">
        <v>0</v>
      </c>
      <c r="R470" s="615">
        <v>0</v>
      </c>
      <c r="S470" s="613">
        <v>0</v>
      </c>
      <c r="T470" s="186">
        <v>0</v>
      </c>
      <c r="U470" s="616">
        <v>0</v>
      </c>
      <c r="V470" s="617">
        <v>0</v>
      </c>
      <c r="W470" s="563">
        <v>0</v>
      </c>
      <c r="X470" s="564">
        <v>0</v>
      </c>
      <c r="Y470" s="565">
        <v>0</v>
      </c>
      <c r="Z470" s="564">
        <v>0</v>
      </c>
      <c r="AA470" s="566">
        <v>0</v>
      </c>
      <c r="AB470" s="567">
        <v>0</v>
      </c>
      <c r="AC470" s="618">
        <v>0</v>
      </c>
      <c r="AD470" s="619">
        <v>0</v>
      </c>
      <c r="AE470" s="569">
        <v>0</v>
      </c>
      <c r="AF470" s="568">
        <v>0</v>
      </c>
      <c r="AG470" s="570">
        <v>0</v>
      </c>
      <c r="AH470" s="571">
        <v>0</v>
      </c>
      <c r="AI470" s="620">
        <v>0.52459999999999996</v>
      </c>
      <c r="AJ470" s="621">
        <v>0.76300000000000001</v>
      </c>
      <c r="AK470" s="621">
        <v>0</v>
      </c>
      <c r="AL470" s="574">
        <v>0</v>
      </c>
      <c r="AM470" s="601">
        <v>0.69610000000000005</v>
      </c>
      <c r="AN470" s="602">
        <v>0</v>
      </c>
      <c r="AO470" s="603">
        <v>0</v>
      </c>
      <c r="AP470" s="578">
        <v>0</v>
      </c>
      <c r="AQ470" s="578" t="s">
        <v>1377</v>
      </c>
      <c r="AR470" s="579">
        <v>0</v>
      </c>
      <c r="AS470" s="305">
        <v>0</v>
      </c>
      <c r="AT470" s="557">
        <v>0</v>
      </c>
      <c r="AU470" s="557">
        <v>0</v>
      </c>
      <c r="AV470" s="580">
        <v>0</v>
      </c>
      <c r="AW470" s="581">
        <v>0</v>
      </c>
      <c r="AX470" s="580">
        <v>0</v>
      </c>
      <c r="AY470" s="580">
        <v>0</v>
      </c>
      <c r="AZ470" s="229" t="s">
        <v>1231</v>
      </c>
      <c r="BA470" s="573">
        <v>0</v>
      </c>
      <c r="BB470" s="305">
        <v>0</v>
      </c>
      <c r="BC470" s="582">
        <v>0</v>
      </c>
      <c r="BD470" s="583">
        <v>0</v>
      </c>
      <c r="BE470" s="584">
        <v>0</v>
      </c>
      <c r="BF470" s="585">
        <v>1.54E-2</v>
      </c>
      <c r="BG470" s="584">
        <v>0</v>
      </c>
      <c r="BH470" s="604">
        <v>0</v>
      </c>
      <c r="BI470" s="605"/>
      <c r="BK470" s="547"/>
    </row>
    <row r="471" spans="1:63" x14ac:dyDescent="0.2">
      <c r="A471" s="311" t="s">
        <v>896</v>
      </c>
      <c r="B471" s="606" t="s">
        <v>897</v>
      </c>
      <c r="C471" s="607" t="s">
        <v>911</v>
      </c>
      <c r="D471" s="608" t="s">
        <v>1194</v>
      </c>
      <c r="E471" s="185" t="s">
        <v>1197</v>
      </c>
      <c r="F471" s="609" t="s">
        <v>153</v>
      </c>
      <c r="G471" s="187">
        <v>63</v>
      </c>
      <c r="H471" s="610"/>
      <c r="I471" s="611">
        <v>0</v>
      </c>
      <c r="J471" s="611">
        <v>0</v>
      </c>
      <c r="K471" s="611">
        <v>0</v>
      </c>
      <c r="L471" s="611">
        <v>0</v>
      </c>
      <c r="M471" s="612">
        <v>0</v>
      </c>
      <c r="N471" s="186">
        <v>0</v>
      </c>
      <c r="O471" s="613">
        <v>0</v>
      </c>
      <c r="P471" s="613">
        <v>0</v>
      </c>
      <c r="Q471" s="614">
        <v>0</v>
      </c>
      <c r="R471" s="615">
        <v>0</v>
      </c>
      <c r="S471" s="613">
        <v>0</v>
      </c>
      <c r="T471" s="186">
        <v>0</v>
      </c>
      <c r="U471" s="616">
        <v>0</v>
      </c>
      <c r="V471" s="617">
        <v>0</v>
      </c>
      <c r="W471" s="563">
        <v>0</v>
      </c>
      <c r="X471" s="564">
        <v>0</v>
      </c>
      <c r="Y471" s="565">
        <v>0</v>
      </c>
      <c r="Z471" s="564">
        <v>0</v>
      </c>
      <c r="AA471" s="566">
        <v>0</v>
      </c>
      <c r="AB471" s="567">
        <v>0</v>
      </c>
      <c r="AC471" s="618">
        <v>0</v>
      </c>
      <c r="AD471" s="619">
        <v>0</v>
      </c>
      <c r="AE471" s="569">
        <v>0</v>
      </c>
      <c r="AF471" s="568">
        <v>0</v>
      </c>
      <c r="AG471" s="570">
        <v>0</v>
      </c>
      <c r="AH471" s="571">
        <v>0</v>
      </c>
      <c r="AI471" s="620">
        <v>0.5212</v>
      </c>
      <c r="AJ471" s="621">
        <v>0.75800000000000001</v>
      </c>
      <c r="AK471" s="621">
        <v>0</v>
      </c>
      <c r="AL471" s="574">
        <v>0</v>
      </c>
      <c r="AM471" s="601">
        <v>0.68259999999999998</v>
      </c>
      <c r="AN471" s="602">
        <v>0</v>
      </c>
      <c r="AO471" s="603">
        <v>0</v>
      </c>
      <c r="AP471" s="578">
        <v>0</v>
      </c>
      <c r="AQ471" s="578" t="s">
        <v>1377</v>
      </c>
      <c r="AR471" s="579">
        <v>0</v>
      </c>
      <c r="AS471" s="305">
        <v>0</v>
      </c>
      <c r="AT471" s="557">
        <v>0</v>
      </c>
      <c r="AU471" s="557">
        <v>0</v>
      </c>
      <c r="AV471" s="580">
        <v>0</v>
      </c>
      <c r="AW471" s="581">
        <v>0</v>
      </c>
      <c r="AX471" s="580">
        <v>0</v>
      </c>
      <c r="AY471" s="580">
        <v>0</v>
      </c>
      <c r="AZ471" s="229" t="s">
        <v>1231</v>
      </c>
      <c r="BA471" s="573">
        <v>0</v>
      </c>
      <c r="BB471" s="305">
        <v>0</v>
      </c>
      <c r="BC471" s="582">
        <v>0</v>
      </c>
      <c r="BD471" s="583">
        <v>0</v>
      </c>
      <c r="BE471" s="584">
        <v>0</v>
      </c>
      <c r="BF471" s="585">
        <v>1.5299999999999999E-2</v>
      </c>
      <c r="BG471" s="584">
        <v>0</v>
      </c>
      <c r="BH471" s="604">
        <v>0</v>
      </c>
      <c r="BI471" s="605"/>
      <c r="BK471" s="547"/>
    </row>
    <row r="472" spans="1:63" x14ac:dyDescent="0.2">
      <c r="A472" s="42" t="s">
        <v>911</v>
      </c>
      <c r="B472" s="43" t="s">
        <v>912</v>
      </c>
      <c r="C472" s="44" t="s">
        <v>911</v>
      </c>
      <c r="D472" s="45" t="s">
        <v>912</v>
      </c>
      <c r="E472" s="46" t="s">
        <v>913</v>
      </c>
      <c r="F472" s="47" t="s">
        <v>153</v>
      </c>
      <c r="G472" s="48">
        <v>63</v>
      </c>
      <c r="H472" s="610"/>
      <c r="I472" s="622">
        <v>6395065</v>
      </c>
      <c r="J472" s="622">
        <v>1634983</v>
      </c>
      <c r="K472" s="622">
        <v>0</v>
      </c>
      <c r="L472" s="622">
        <v>0</v>
      </c>
      <c r="M472" s="190">
        <v>0</v>
      </c>
      <c r="N472" s="623">
        <v>6395065</v>
      </c>
      <c r="O472" s="624">
        <v>1634983</v>
      </c>
      <c r="P472" s="624">
        <v>4760082</v>
      </c>
      <c r="Q472" s="625">
        <v>342.54</v>
      </c>
      <c r="R472" s="626">
        <v>15.059999999999999</v>
      </c>
      <c r="S472" s="624">
        <v>123929</v>
      </c>
      <c r="T472" s="623">
        <v>0</v>
      </c>
      <c r="U472" s="627">
        <v>4760082</v>
      </c>
      <c r="V472" s="628">
        <v>13896.43</v>
      </c>
      <c r="W472" s="563">
        <v>9633</v>
      </c>
      <c r="X472" s="564">
        <v>28.12</v>
      </c>
      <c r="Y472" s="565">
        <v>13868.31</v>
      </c>
      <c r="Z472" s="564">
        <v>0</v>
      </c>
      <c r="AA472" s="566">
        <v>0</v>
      </c>
      <c r="AB472" s="567">
        <v>4760082</v>
      </c>
      <c r="AC472" s="674">
        <v>13896.43</v>
      </c>
      <c r="AD472" s="629">
        <v>1.46912</v>
      </c>
      <c r="AE472" s="569">
        <v>0</v>
      </c>
      <c r="AF472" s="675">
        <v>1.46912</v>
      </c>
      <c r="AG472" s="676">
        <v>1.4543999999999999</v>
      </c>
      <c r="AH472" s="676">
        <v>1.4543999999999999</v>
      </c>
      <c r="AI472" s="630">
        <v>0</v>
      </c>
      <c r="AJ472" s="631">
        <v>0</v>
      </c>
      <c r="AK472" s="631">
        <v>0</v>
      </c>
      <c r="AL472" s="574">
        <v>0</v>
      </c>
      <c r="AM472" s="601">
        <v>0</v>
      </c>
      <c r="AN472" s="602">
        <v>0</v>
      </c>
      <c r="AO472" s="603">
        <v>0</v>
      </c>
      <c r="AP472" s="578">
        <v>0</v>
      </c>
      <c r="AQ472" s="578" t="s">
        <v>1377</v>
      </c>
      <c r="AR472" s="579">
        <v>0</v>
      </c>
      <c r="AS472" s="305">
        <v>0</v>
      </c>
      <c r="AT472" s="557">
        <v>0</v>
      </c>
      <c r="AU472" s="557">
        <v>0</v>
      </c>
      <c r="AV472" s="580">
        <v>4760082</v>
      </c>
      <c r="AW472" s="581">
        <v>15.059999999999999</v>
      </c>
      <c r="AX472" s="580">
        <v>123929</v>
      </c>
      <c r="AY472" s="580">
        <v>4636153</v>
      </c>
      <c r="AZ472" s="229" t="s">
        <v>1231</v>
      </c>
      <c r="BA472" s="573">
        <v>1.4543999999999999</v>
      </c>
      <c r="BB472" s="305">
        <v>0</v>
      </c>
      <c r="BC472" s="582">
        <v>0</v>
      </c>
      <c r="BD472" s="583">
        <v>1.46912</v>
      </c>
      <c r="BE472" s="584">
        <v>2.9399999999999999E-2</v>
      </c>
      <c r="BF472" s="585">
        <v>0</v>
      </c>
      <c r="BG472" s="584">
        <v>0</v>
      </c>
      <c r="BH472" s="604">
        <v>0</v>
      </c>
      <c r="BI472" s="605"/>
      <c r="BK472" s="547"/>
    </row>
    <row r="473" spans="1:63" x14ac:dyDescent="0.2">
      <c r="A473" s="311" t="s">
        <v>899</v>
      </c>
      <c r="B473" s="606" t="s">
        <v>900</v>
      </c>
      <c r="C473" s="607" t="s">
        <v>914</v>
      </c>
      <c r="D473" s="608" t="s">
        <v>1198</v>
      </c>
      <c r="E473" s="185" t="s">
        <v>1199</v>
      </c>
      <c r="F473" s="609" t="s">
        <v>153</v>
      </c>
      <c r="G473" s="187">
        <v>63</v>
      </c>
      <c r="H473" s="610"/>
      <c r="I473" s="611">
        <v>0</v>
      </c>
      <c r="J473" s="611">
        <v>0</v>
      </c>
      <c r="K473" s="611">
        <v>0</v>
      </c>
      <c r="L473" s="611">
        <v>0</v>
      </c>
      <c r="M473" s="612">
        <v>0</v>
      </c>
      <c r="N473" s="186">
        <v>0</v>
      </c>
      <c r="O473" s="613">
        <v>0</v>
      </c>
      <c r="P473" s="613">
        <v>0</v>
      </c>
      <c r="Q473" s="614">
        <v>0</v>
      </c>
      <c r="R473" s="615">
        <v>0</v>
      </c>
      <c r="S473" s="613">
        <v>0</v>
      </c>
      <c r="T473" s="186">
        <v>0</v>
      </c>
      <c r="U473" s="616">
        <v>0</v>
      </c>
      <c r="V473" s="617">
        <v>0</v>
      </c>
      <c r="W473" s="563">
        <v>0</v>
      </c>
      <c r="X473" s="564">
        <v>0</v>
      </c>
      <c r="Y473" s="565">
        <v>0</v>
      </c>
      <c r="Z473" s="564">
        <v>0</v>
      </c>
      <c r="AA473" s="566">
        <v>0</v>
      </c>
      <c r="AB473" s="567">
        <v>0</v>
      </c>
      <c r="AC473" s="618">
        <v>0</v>
      </c>
      <c r="AD473" s="619">
        <v>0</v>
      </c>
      <c r="AE473" s="569">
        <v>0</v>
      </c>
      <c r="AF473" s="568">
        <v>0</v>
      </c>
      <c r="AG473" s="570">
        <v>0</v>
      </c>
      <c r="AH473" s="571">
        <v>0</v>
      </c>
      <c r="AI473" s="620">
        <v>0.51900000000000002</v>
      </c>
      <c r="AJ473" s="621">
        <v>0.90439999999999998</v>
      </c>
      <c r="AK473" s="621">
        <v>0</v>
      </c>
      <c r="AL473" s="574">
        <v>0</v>
      </c>
      <c r="AM473" s="601">
        <v>0.90339999999999998</v>
      </c>
      <c r="AN473" s="602">
        <v>0</v>
      </c>
      <c r="AO473" s="603">
        <v>0</v>
      </c>
      <c r="AP473" s="578">
        <v>0</v>
      </c>
      <c r="AQ473" s="578" t="s">
        <v>1377</v>
      </c>
      <c r="AR473" s="579">
        <v>0</v>
      </c>
      <c r="AS473" s="305">
        <v>0</v>
      </c>
      <c r="AT473" s="557">
        <v>0</v>
      </c>
      <c r="AU473" s="557">
        <v>0</v>
      </c>
      <c r="AV473" s="580">
        <v>0</v>
      </c>
      <c r="AW473" s="581">
        <v>0</v>
      </c>
      <c r="AX473" s="580">
        <v>0</v>
      </c>
      <c r="AY473" s="580">
        <v>0</v>
      </c>
      <c r="AZ473" s="229" t="s">
        <v>1231</v>
      </c>
      <c r="BA473" s="573">
        <v>0</v>
      </c>
      <c r="BB473" s="305">
        <v>0</v>
      </c>
      <c r="BC473" s="582">
        <v>0</v>
      </c>
      <c r="BD473" s="583">
        <v>0</v>
      </c>
      <c r="BE473" s="584">
        <v>0</v>
      </c>
      <c r="BF473" s="585">
        <v>1.83E-2</v>
      </c>
      <c r="BG473" s="584">
        <v>0</v>
      </c>
      <c r="BH473" s="604">
        <v>0</v>
      </c>
      <c r="BI473" s="605"/>
      <c r="BK473" s="547"/>
    </row>
    <row r="474" spans="1:63" x14ac:dyDescent="0.2">
      <c r="A474" s="311" t="s">
        <v>902</v>
      </c>
      <c r="B474" s="606" t="s">
        <v>903</v>
      </c>
      <c r="C474" s="607" t="s">
        <v>914</v>
      </c>
      <c r="D474" s="608" t="s">
        <v>1198</v>
      </c>
      <c r="E474" s="185" t="s">
        <v>1200</v>
      </c>
      <c r="F474" s="609" t="s">
        <v>74</v>
      </c>
      <c r="G474" s="187">
        <v>63</v>
      </c>
      <c r="H474" s="610"/>
      <c r="I474" s="611">
        <v>0</v>
      </c>
      <c r="J474" s="611">
        <v>0</v>
      </c>
      <c r="K474" s="611">
        <v>0</v>
      </c>
      <c r="L474" s="611">
        <v>0</v>
      </c>
      <c r="M474" s="612">
        <v>0</v>
      </c>
      <c r="N474" s="186">
        <v>0</v>
      </c>
      <c r="O474" s="613">
        <v>0</v>
      </c>
      <c r="P474" s="613">
        <v>0</v>
      </c>
      <c r="Q474" s="614">
        <v>0</v>
      </c>
      <c r="R474" s="615">
        <v>0</v>
      </c>
      <c r="S474" s="613">
        <v>0</v>
      </c>
      <c r="T474" s="186">
        <v>0</v>
      </c>
      <c r="U474" s="616">
        <v>0</v>
      </c>
      <c r="V474" s="617">
        <v>0</v>
      </c>
      <c r="W474" s="563">
        <v>0</v>
      </c>
      <c r="X474" s="564">
        <v>0</v>
      </c>
      <c r="Y474" s="565">
        <v>0</v>
      </c>
      <c r="Z474" s="564">
        <v>0</v>
      </c>
      <c r="AA474" s="566">
        <v>0</v>
      </c>
      <c r="AB474" s="567">
        <v>0</v>
      </c>
      <c r="AC474" s="618">
        <v>0</v>
      </c>
      <c r="AD474" s="619">
        <v>0</v>
      </c>
      <c r="AE474" s="569">
        <v>0</v>
      </c>
      <c r="AF474" s="568">
        <v>0</v>
      </c>
      <c r="AG474" s="570">
        <v>0</v>
      </c>
      <c r="AH474" s="571">
        <v>0</v>
      </c>
      <c r="AI474" s="620">
        <v>0.51370000000000005</v>
      </c>
      <c r="AJ474" s="621">
        <v>0.89510000000000001</v>
      </c>
      <c r="AK474" s="621">
        <v>0</v>
      </c>
      <c r="AL474" s="574">
        <v>0</v>
      </c>
      <c r="AM474" s="601">
        <v>0.78239999999999998</v>
      </c>
      <c r="AN474" s="602">
        <v>0</v>
      </c>
      <c r="AO474" s="603">
        <v>0</v>
      </c>
      <c r="AP474" s="578">
        <v>0</v>
      </c>
      <c r="AQ474" s="578" t="s">
        <v>1377</v>
      </c>
      <c r="AR474" s="579">
        <v>0</v>
      </c>
      <c r="AS474" s="305">
        <v>0</v>
      </c>
      <c r="AT474" s="557">
        <v>0</v>
      </c>
      <c r="AU474" s="557">
        <v>0</v>
      </c>
      <c r="AV474" s="580">
        <v>0</v>
      </c>
      <c r="AW474" s="581">
        <v>0</v>
      </c>
      <c r="AX474" s="580">
        <v>0</v>
      </c>
      <c r="AY474" s="580">
        <v>0</v>
      </c>
      <c r="AZ474" s="229" t="s">
        <v>1231</v>
      </c>
      <c r="BA474" s="573">
        <v>0</v>
      </c>
      <c r="BB474" s="305">
        <v>0</v>
      </c>
      <c r="BC474" s="582">
        <v>0</v>
      </c>
      <c r="BD474" s="583">
        <v>0</v>
      </c>
      <c r="BE474" s="584">
        <v>0</v>
      </c>
      <c r="BF474" s="585">
        <v>1.8100000000000002E-2</v>
      </c>
      <c r="BG474" s="584">
        <v>0</v>
      </c>
      <c r="BH474" s="604">
        <v>0</v>
      </c>
      <c r="BI474" s="605"/>
      <c r="BK474" s="547"/>
    </row>
    <row r="475" spans="1:63" x14ac:dyDescent="0.2">
      <c r="A475" s="42" t="s">
        <v>914</v>
      </c>
      <c r="B475" s="43" t="s">
        <v>915</v>
      </c>
      <c r="C475" s="44" t="s">
        <v>914</v>
      </c>
      <c r="D475" s="45" t="s">
        <v>915</v>
      </c>
      <c r="E475" s="46" t="s">
        <v>916</v>
      </c>
      <c r="F475" s="47" t="s">
        <v>153</v>
      </c>
      <c r="G475" s="48">
        <v>63</v>
      </c>
      <c r="H475" s="610"/>
      <c r="I475" s="622">
        <v>4013447</v>
      </c>
      <c r="J475" s="622">
        <v>756523</v>
      </c>
      <c r="K475" s="622">
        <v>0</v>
      </c>
      <c r="L475" s="622">
        <v>0</v>
      </c>
      <c r="M475" s="190">
        <v>0</v>
      </c>
      <c r="N475" s="623">
        <v>4013447</v>
      </c>
      <c r="O475" s="624">
        <v>756523</v>
      </c>
      <c r="P475" s="624">
        <v>3256924</v>
      </c>
      <c r="Q475" s="625">
        <v>195.62</v>
      </c>
      <c r="R475" s="626">
        <v>14.74</v>
      </c>
      <c r="S475" s="624">
        <v>121295</v>
      </c>
      <c r="T475" s="623">
        <v>0</v>
      </c>
      <c r="U475" s="627">
        <v>3256924</v>
      </c>
      <c r="V475" s="628">
        <v>16649.240000000002</v>
      </c>
      <c r="W475" s="563">
        <v>31697</v>
      </c>
      <c r="X475" s="564">
        <v>162.03</v>
      </c>
      <c r="Y475" s="565">
        <v>16487.210000000003</v>
      </c>
      <c r="Z475" s="564">
        <v>0</v>
      </c>
      <c r="AA475" s="566">
        <v>0</v>
      </c>
      <c r="AB475" s="567">
        <v>3256924</v>
      </c>
      <c r="AC475" s="674">
        <v>16649.240000000002</v>
      </c>
      <c r="AD475" s="629">
        <v>1.7601500000000001</v>
      </c>
      <c r="AE475" s="569">
        <v>0</v>
      </c>
      <c r="AF475" s="675">
        <v>1.7601500000000001</v>
      </c>
      <c r="AG475" s="676">
        <v>1.7424999999999999</v>
      </c>
      <c r="AH475" s="676">
        <v>1.7424999999999999</v>
      </c>
      <c r="AI475" s="630">
        <v>0</v>
      </c>
      <c r="AJ475" s="631">
        <v>0</v>
      </c>
      <c r="AK475" s="631">
        <v>0</v>
      </c>
      <c r="AL475" s="574">
        <v>0</v>
      </c>
      <c r="AM475" s="601">
        <v>0</v>
      </c>
      <c r="AN475" s="602">
        <v>0</v>
      </c>
      <c r="AO475" s="603">
        <v>0</v>
      </c>
      <c r="AP475" s="578">
        <v>0</v>
      </c>
      <c r="AQ475" s="578" t="s">
        <v>1377</v>
      </c>
      <c r="AR475" s="579">
        <v>0</v>
      </c>
      <c r="AS475" s="305">
        <v>0</v>
      </c>
      <c r="AT475" s="557">
        <v>0</v>
      </c>
      <c r="AU475" s="557">
        <v>0</v>
      </c>
      <c r="AV475" s="580">
        <v>3256924</v>
      </c>
      <c r="AW475" s="581">
        <v>14.74</v>
      </c>
      <c r="AX475" s="580">
        <v>121295</v>
      </c>
      <c r="AY475" s="580">
        <v>3135629</v>
      </c>
      <c r="AZ475" s="229" t="s">
        <v>1231</v>
      </c>
      <c r="BA475" s="573">
        <v>1.7424999999999999</v>
      </c>
      <c r="BB475" s="305">
        <v>0</v>
      </c>
      <c r="BC475" s="582">
        <v>0</v>
      </c>
      <c r="BD475" s="583">
        <v>1.7601500000000001</v>
      </c>
      <c r="BE475" s="584">
        <v>3.5200000000000002E-2</v>
      </c>
      <c r="BF475" s="585">
        <v>0</v>
      </c>
      <c r="BG475" s="584">
        <v>0</v>
      </c>
      <c r="BH475" s="604">
        <v>0</v>
      </c>
      <c r="BI475" s="605"/>
      <c r="BK475" s="547"/>
    </row>
    <row r="476" spans="1:63" x14ac:dyDescent="0.2">
      <c r="A476" s="22" t="s">
        <v>917</v>
      </c>
      <c r="B476" s="37" t="s">
        <v>918</v>
      </c>
      <c r="C476" s="58" t="s">
        <v>917</v>
      </c>
      <c r="D476" s="24" t="s">
        <v>918</v>
      </c>
      <c r="E476" s="59" t="s">
        <v>919</v>
      </c>
      <c r="F476" s="40" t="s">
        <v>437</v>
      </c>
      <c r="G476" s="41">
        <v>64</v>
      </c>
      <c r="H476" s="525">
        <v>2</v>
      </c>
      <c r="I476" s="555">
        <v>0</v>
      </c>
      <c r="J476" s="555">
        <v>0</v>
      </c>
      <c r="K476" s="555">
        <v>0</v>
      </c>
      <c r="L476" s="555">
        <v>0</v>
      </c>
      <c r="M476" s="595">
        <v>0</v>
      </c>
      <c r="N476" s="181">
        <v>0</v>
      </c>
      <c r="O476" s="556">
        <v>0</v>
      </c>
      <c r="P476" s="556">
        <v>0</v>
      </c>
      <c r="Q476" s="596">
        <v>0</v>
      </c>
      <c r="R476" s="597">
        <v>0</v>
      </c>
      <c r="S476" s="556">
        <v>0</v>
      </c>
      <c r="T476" s="181">
        <v>0</v>
      </c>
      <c r="U476" s="598">
        <v>0</v>
      </c>
      <c r="V476" s="599">
        <v>0</v>
      </c>
      <c r="W476" s="563">
        <v>0</v>
      </c>
      <c r="X476" s="564">
        <v>0</v>
      </c>
      <c r="Y476" s="565">
        <v>0</v>
      </c>
      <c r="Z476" s="564">
        <v>0</v>
      </c>
      <c r="AA476" s="566">
        <v>0</v>
      </c>
      <c r="AB476" s="567">
        <v>0</v>
      </c>
      <c r="AC476" s="538">
        <v>0</v>
      </c>
      <c r="AD476" s="600">
        <v>0</v>
      </c>
      <c r="AE476" s="569">
        <v>0</v>
      </c>
      <c r="AF476" s="568">
        <v>0</v>
      </c>
      <c r="AG476" s="570">
        <v>0</v>
      </c>
      <c r="AH476" s="571">
        <v>0</v>
      </c>
      <c r="AI476" s="572">
        <v>0</v>
      </c>
      <c r="AJ476" s="573">
        <v>0</v>
      </c>
      <c r="AK476" s="573">
        <v>1.7637</v>
      </c>
      <c r="AL476" s="574">
        <v>1.0090999999999999</v>
      </c>
      <c r="AM476" s="601">
        <v>0</v>
      </c>
      <c r="AN476" s="602">
        <v>1.7478</v>
      </c>
      <c r="AO476" s="603">
        <v>1.5212000000000001</v>
      </c>
      <c r="AP476" s="578">
        <v>0</v>
      </c>
      <c r="AQ476" s="578">
        <v>0</v>
      </c>
      <c r="AR476" s="579">
        <v>0</v>
      </c>
      <c r="AS476" s="305">
        <v>0</v>
      </c>
      <c r="AT476" s="557">
        <v>1</v>
      </c>
      <c r="AU476" s="557">
        <v>1</v>
      </c>
      <c r="AV476" s="580">
        <v>0</v>
      </c>
      <c r="AW476" s="581">
        <v>0</v>
      </c>
      <c r="AX476" s="580">
        <v>0</v>
      </c>
      <c r="AY476" s="580">
        <v>0</v>
      </c>
      <c r="AZ476" s="229" t="s">
        <v>1231</v>
      </c>
      <c r="BA476" s="573">
        <v>0</v>
      </c>
      <c r="BB476" s="305">
        <v>0</v>
      </c>
      <c r="BC476" s="582">
        <v>0</v>
      </c>
      <c r="BD476" s="583">
        <v>0</v>
      </c>
      <c r="BE476" s="584">
        <v>0</v>
      </c>
      <c r="BF476" s="585">
        <v>0</v>
      </c>
      <c r="BG476" s="584">
        <v>3.56E-2</v>
      </c>
      <c r="BH476" s="604">
        <v>1</v>
      </c>
      <c r="BI476" s="605"/>
      <c r="BK476" s="547"/>
    </row>
    <row r="477" spans="1:63" x14ac:dyDescent="0.2">
      <c r="A477" s="22" t="s">
        <v>920</v>
      </c>
      <c r="B477" s="37" t="s">
        <v>921</v>
      </c>
      <c r="C477" s="58" t="s">
        <v>920</v>
      </c>
      <c r="D477" s="24" t="s">
        <v>921</v>
      </c>
      <c r="E477" s="59" t="s">
        <v>922</v>
      </c>
      <c r="F477" s="40" t="s">
        <v>437</v>
      </c>
      <c r="G477" s="41">
        <v>64</v>
      </c>
      <c r="H477" s="525">
        <v>2</v>
      </c>
      <c r="I477" s="555">
        <v>0</v>
      </c>
      <c r="J477" s="555">
        <v>0</v>
      </c>
      <c r="K477" s="555">
        <v>0</v>
      </c>
      <c r="L477" s="555">
        <v>0</v>
      </c>
      <c r="M477" s="595">
        <v>0</v>
      </c>
      <c r="N477" s="181">
        <v>0</v>
      </c>
      <c r="O477" s="556">
        <v>0</v>
      </c>
      <c r="P477" s="556">
        <v>0</v>
      </c>
      <c r="Q477" s="596">
        <v>0</v>
      </c>
      <c r="R477" s="597">
        <v>0</v>
      </c>
      <c r="S477" s="556">
        <v>0</v>
      </c>
      <c r="T477" s="181">
        <v>0</v>
      </c>
      <c r="U477" s="598">
        <v>0</v>
      </c>
      <c r="V477" s="599">
        <v>0</v>
      </c>
      <c r="W477" s="563">
        <v>0</v>
      </c>
      <c r="X477" s="564">
        <v>0</v>
      </c>
      <c r="Y477" s="565">
        <v>0</v>
      </c>
      <c r="Z477" s="564">
        <v>0</v>
      </c>
      <c r="AA477" s="566">
        <v>0</v>
      </c>
      <c r="AB477" s="567">
        <v>0</v>
      </c>
      <c r="AC477" s="538">
        <v>0</v>
      </c>
      <c r="AD477" s="600">
        <v>0</v>
      </c>
      <c r="AE477" s="569">
        <v>0</v>
      </c>
      <c r="AF477" s="568">
        <v>0</v>
      </c>
      <c r="AG477" s="570">
        <v>0</v>
      </c>
      <c r="AH477" s="571">
        <v>0</v>
      </c>
      <c r="AI477" s="572">
        <v>0</v>
      </c>
      <c r="AJ477" s="573">
        <v>0</v>
      </c>
      <c r="AK477" s="573">
        <v>1.7637</v>
      </c>
      <c r="AL477" s="574">
        <v>0.99060000000000004</v>
      </c>
      <c r="AM477" s="601">
        <v>0</v>
      </c>
      <c r="AN477" s="602">
        <v>1.7804</v>
      </c>
      <c r="AO477" s="603">
        <v>1.5496000000000001</v>
      </c>
      <c r="AP477" s="578">
        <v>0</v>
      </c>
      <c r="AQ477" s="578">
        <v>0</v>
      </c>
      <c r="AR477" s="579">
        <v>0</v>
      </c>
      <c r="AS477" s="305">
        <v>0</v>
      </c>
      <c r="AT477" s="557">
        <v>1</v>
      </c>
      <c r="AU477" s="557">
        <v>1</v>
      </c>
      <c r="AV477" s="580">
        <v>0</v>
      </c>
      <c r="AW477" s="581">
        <v>0</v>
      </c>
      <c r="AX477" s="580">
        <v>0</v>
      </c>
      <c r="AY477" s="580">
        <v>0</v>
      </c>
      <c r="AZ477" s="229" t="s">
        <v>1231</v>
      </c>
      <c r="BA477" s="573">
        <v>0</v>
      </c>
      <c r="BB477" s="305">
        <v>0</v>
      </c>
      <c r="BC477" s="582">
        <v>0</v>
      </c>
      <c r="BD477" s="583">
        <v>0</v>
      </c>
      <c r="BE477" s="584">
        <v>0</v>
      </c>
      <c r="BF477" s="585">
        <v>0</v>
      </c>
      <c r="BG477" s="584">
        <v>3.56E-2</v>
      </c>
      <c r="BH477" s="604">
        <v>1</v>
      </c>
      <c r="BI477" s="605"/>
      <c r="BK477" s="547"/>
    </row>
    <row r="478" spans="1:63" x14ac:dyDescent="0.2">
      <c r="A478" s="22" t="s">
        <v>923</v>
      </c>
      <c r="B478" s="37" t="s">
        <v>924</v>
      </c>
      <c r="C478" s="58" t="s">
        <v>923</v>
      </c>
      <c r="D478" s="24" t="s">
        <v>924</v>
      </c>
      <c r="E478" s="59" t="s">
        <v>925</v>
      </c>
      <c r="F478" s="40" t="s">
        <v>437</v>
      </c>
      <c r="G478" s="41">
        <v>64</v>
      </c>
      <c r="H478" s="525">
        <v>2</v>
      </c>
      <c r="I478" s="555">
        <v>0</v>
      </c>
      <c r="J478" s="555">
        <v>0</v>
      </c>
      <c r="K478" s="555">
        <v>0</v>
      </c>
      <c r="L478" s="555">
        <v>0</v>
      </c>
      <c r="M478" s="595">
        <v>0</v>
      </c>
      <c r="N478" s="181">
        <v>0</v>
      </c>
      <c r="O478" s="556">
        <v>0</v>
      </c>
      <c r="P478" s="556">
        <v>0</v>
      </c>
      <c r="Q478" s="596">
        <v>0</v>
      </c>
      <c r="R478" s="597">
        <v>0</v>
      </c>
      <c r="S478" s="556">
        <v>0</v>
      </c>
      <c r="T478" s="181">
        <v>0</v>
      </c>
      <c r="U478" s="598">
        <v>0</v>
      </c>
      <c r="V478" s="599">
        <v>0</v>
      </c>
      <c r="W478" s="563">
        <v>0</v>
      </c>
      <c r="X478" s="564">
        <v>0</v>
      </c>
      <c r="Y478" s="565">
        <v>0</v>
      </c>
      <c r="Z478" s="564">
        <v>0</v>
      </c>
      <c r="AA478" s="566">
        <v>0</v>
      </c>
      <c r="AB478" s="567">
        <v>0</v>
      </c>
      <c r="AC478" s="538">
        <v>0</v>
      </c>
      <c r="AD478" s="600">
        <v>0</v>
      </c>
      <c r="AE478" s="569">
        <v>0</v>
      </c>
      <c r="AF478" s="568">
        <v>0</v>
      </c>
      <c r="AG478" s="570">
        <v>0</v>
      </c>
      <c r="AH478" s="571">
        <v>0</v>
      </c>
      <c r="AI478" s="572">
        <v>0</v>
      </c>
      <c r="AJ478" s="573">
        <v>0</v>
      </c>
      <c r="AK478" s="573">
        <v>1.7637</v>
      </c>
      <c r="AL478" s="574">
        <v>1.0037</v>
      </c>
      <c r="AM478" s="601">
        <v>0</v>
      </c>
      <c r="AN478" s="602">
        <v>1.7572000000000001</v>
      </c>
      <c r="AO478" s="603">
        <v>1.5293000000000001</v>
      </c>
      <c r="AP478" s="578">
        <v>0</v>
      </c>
      <c r="AQ478" s="578">
        <v>0</v>
      </c>
      <c r="AR478" s="579">
        <v>0</v>
      </c>
      <c r="AS478" s="305">
        <v>0</v>
      </c>
      <c r="AT478" s="557">
        <v>1</v>
      </c>
      <c r="AU478" s="557">
        <v>1</v>
      </c>
      <c r="AV478" s="580">
        <v>0</v>
      </c>
      <c r="AW478" s="581">
        <v>0</v>
      </c>
      <c r="AX478" s="580">
        <v>0</v>
      </c>
      <c r="AY478" s="580">
        <v>0</v>
      </c>
      <c r="AZ478" s="229" t="s">
        <v>1231</v>
      </c>
      <c r="BA478" s="573">
        <v>0</v>
      </c>
      <c r="BB478" s="305">
        <v>0</v>
      </c>
      <c r="BC478" s="582">
        <v>0</v>
      </c>
      <c r="BD478" s="583">
        <v>0</v>
      </c>
      <c r="BE478" s="584">
        <v>0</v>
      </c>
      <c r="BF478" s="585">
        <v>0</v>
      </c>
      <c r="BG478" s="584">
        <v>3.56E-2</v>
      </c>
      <c r="BH478" s="604">
        <v>1</v>
      </c>
      <c r="BI478" s="605"/>
      <c r="BK478" s="547"/>
    </row>
    <row r="479" spans="1:63" x14ac:dyDescent="0.2">
      <c r="A479" s="311" t="s">
        <v>917</v>
      </c>
      <c r="B479" s="606" t="s">
        <v>918</v>
      </c>
      <c r="C479" s="607" t="s">
        <v>926</v>
      </c>
      <c r="D479" s="608" t="s">
        <v>1201</v>
      </c>
      <c r="E479" s="185" t="s">
        <v>1202</v>
      </c>
      <c r="F479" s="609" t="s">
        <v>437</v>
      </c>
      <c r="G479" s="187">
        <v>64</v>
      </c>
      <c r="H479" s="610"/>
      <c r="I479" s="611">
        <v>0</v>
      </c>
      <c r="J479" s="611">
        <v>0</v>
      </c>
      <c r="K479" s="611">
        <v>0</v>
      </c>
      <c r="L479" s="611">
        <v>0</v>
      </c>
      <c r="M479" s="612">
        <v>0</v>
      </c>
      <c r="N479" s="186">
        <v>0</v>
      </c>
      <c r="O479" s="613">
        <v>0</v>
      </c>
      <c r="P479" s="613">
        <v>0</v>
      </c>
      <c r="Q479" s="614">
        <v>0</v>
      </c>
      <c r="R479" s="615">
        <v>0</v>
      </c>
      <c r="S479" s="613">
        <v>0</v>
      </c>
      <c r="T479" s="186">
        <v>0</v>
      </c>
      <c r="U479" s="616">
        <v>0</v>
      </c>
      <c r="V479" s="617">
        <v>0</v>
      </c>
      <c r="W479" s="563">
        <v>0</v>
      </c>
      <c r="X479" s="564">
        <v>0</v>
      </c>
      <c r="Y479" s="565">
        <v>0</v>
      </c>
      <c r="Z479" s="564">
        <v>0</v>
      </c>
      <c r="AA479" s="566">
        <v>0</v>
      </c>
      <c r="AB479" s="567">
        <v>0</v>
      </c>
      <c r="AC479" s="618">
        <v>0</v>
      </c>
      <c r="AD479" s="619">
        <v>0</v>
      </c>
      <c r="AE479" s="569">
        <v>0</v>
      </c>
      <c r="AF479" s="568">
        <v>0</v>
      </c>
      <c r="AG479" s="570">
        <v>0</v>
      </c>
      <c r="AH479" s="571">
        <v>0</v>
      </c>
      <c r="AI479" s="620">
        <v>1</v>
      </c>
      <c r="AJ479" s="621">
        <v>1.7637</v>
      </c>
      <c r="AK479" s="621">
        <v>0</v>
      </c>
      <c r="AL479" s="574">
        <v>0</v>
      </c>
      <c r="AM479" s="601">
        <v>1.7478</v>
      </c>
      <c r="AN479" s="602">
        <v>0</v>
      </c>
      <c r="AO479" s="603">
        <v>0</v>
      </c>
      <c r="AP479" s="578">
        <v>0</v>
      </c>
      <c r="AQ479" s="578" t="s">
        <v>1377</v>
      </c>
      <c r="AR479" s="579">
        <v>0</v>
      </c>
      <c r="AS479" s="305">
        <v>0</v>
      </c>
      <c r="AT479" s="557">
        <v>0</v>
      </c>
      <c r="AU479" s="557">
        <v>0</v>
      </c>
      <c r="AV479" s="580">
        <v>0</v>
      </c>
      <c r="AW479" s="581">
        <v>0</v>
      </c>
      <c r="AX479" s="580">
        <v>0</v>
      </c>
      <c r="AY479" s="580">
        <v>0</v>
      </c>
      <c r="AZ479" s="229" t="s">
        <v>1231</v>
      </c>
      <c r="BA479" s="573">
        <v>0</v>
      </c>
      <c r="BB479" s="305">
        <v>0</v>
      </c>
      <c r="BC479" s="582">
        <v>0</v>
      </c>
      <c r="BD479" s="583">
        <v>0</v>
      </c>
      <c r="BE479" s="584">
        <v>0</v>
      </c>
      <c r="BF479" s="585">
        <v>3.56E-2</v>
      </c>
      <c r="BG479" s="584">
        <v>0</v>
      </c>
      <c r="BH479" s="604">
        <v>0</v>
      </c>
      <c r="BI479" s="605"/>
      <c r="BK479" s="547"/>
    </row>
    <row r="480" spans="1:63" x14ac:dyDescent="0.2">
      <c r="A480" s="311" t="s">
        <v>920</v>
      </c>
      <c r="B480" s="606" t="s">
        <v>921</v>
      </c>
      <c r="C480" s="607" t="s">
        <v>926</v>
      </c>
      <c r="D480" s="608" t="s">
        <v>1201</v>
      </c>
      <c r="E480" s="185" t="s">
        <v>1203</v>
      </c>
      <c r="F480" s="609" t="s">
        <v>437</v>
      </c>
      <c r="G480" s="187">
        <v>64</v>
      </c>
      <c r="H480" s="610"/>
      <c r="I480" s="611">
        <v>0</v>
      </c>
      <c r="J480" s="611">
        <v>0</v>
      </c>
      <c r="K480" s="611">
        <v>0</v>
      </c>
      <c r="L480" s="611">
        <v>0</v>
      </c>
      <c r="M480" s="612">
        <v>0</v>
      </c>
      <c r="N480" s="186">
        <v>0</v>
      </c>
      <c r="O480" s="613">
        <v>0</v>
      </c>
      <c r="P480" s="613">
        <v>0</v>
      </c>
      <c r="Q480" s="614">
        <v>0</v>
      </c>
      <c r="R480" s="615">
        <v>0</v>
      </c>
      <c r="S480" s="613">
        <v>0</v>
      </c>
      <c r="T480" s="186">
        <v>0</v>
      </c>
      <c r="U480" s="616">
        <v>0</v>
      </c>
      <c r="V480" s="617">
        <v>0</v>
      </c>
      <c r="W480" s="563">
        <v>0</v>
      </c>
      <c r="X480" s="564">
        <v>0</v>
      </c>
      <c r="Y480" s="565">
        <v>0</v>
      </c>
      <c r="Z480" s="564">
        <v>0</v>
      </c>
      <c r="AA480" s="566">
        <v>0</v>
      </c>
      <c r="AB480" s="567">
        <v>0</v>
      </c>
      <c r="AC480" s="618">
        <v>0</v>
      </c>
      <c r="AD480" s="619">
        <v>0</v>
      </c>
      <c r="AE480" s="569">
        <v>0</v>
      </c>
      <c r="AF480" s="568">
        <v>0</v>
      </c>
      <c r="AG480" s="570">
        <v>0</v>
      </c>
      <c r="AH480" s="571">
        <v>0</v>
      </c>
      <c r="AI480" s="620">
        <v>1</v>
      </c>
      <c r="AJ480" s="621">
        <v>1.7637</v>
      </c>
      <c r="AK480" s="621">
        <v>0</v>
      </c>
      <c r="AL480" s="574">
        <v>0</v>
      </c>
      <c r="AM480" s="601">
        <v>1.7804</v>
      </c>
      <c r="AN480" s="602">
        <v>0</v>
      </c>
      <c r="AO480" s="603">
        <v>0</v>
      </c>
      <c r="AP480" s="578">
        <v>0</v>
      </c>
      <c r="AQ480" s="578" t="s">
        <v>1377</v>
      </c>
      <c r="AR480" s="579">
        <v>0</v>
      </c>
      <c r="AS480" s="305">
        <v>0</v>
      </c>
      <c r="AT480" s="557">
        <v>0</v>
      </c>
      <c r="AU480" s="557">
        <v>0</v>
      </c>
      <c r="AV480" s="580">
        <v>0</v>
      </c>
      <c r="AW480" s="581">
        <v>0</v>
      </c>
      <c r="AX480" s="580">
        <v>0</v>
      </c>
      <c r="AY480" s="580">
        <v>0</v>
      </c>
      <c r="AZ480" s="229" t="s">
        <v>1231</v>
      </c>
      <c r="BA480" s="573">
        <v>0</v>
      </c>
      <c r="BB480" s="305">
        <v>0</v>
      </c>
      <c r="BC480" s="582">
        <v>0</v>
      </c>
      <c r="BD480" s="583">
        <v>0</v>
      </c>
      <c r="BE480" s="584">
        <v>0</v>
      </c>
      <c r="BF480" s="585">
        <v>3.56E-2</v>
      </c>
      <c r="BG480" s="584">
        <v>0</v>
      </c>
      <c r="BH480" s="604">
        <v>0</v>
      </c>
      <c r="BI480" s="605"/>
      <c r="BK480" s="547"/>
    </row>
    <row r="481" spans="1:63" x14ac:dyDescent="0.2">
      <c r="A481" s="311" t="s">
        <v>923</v>
      </c>
      <c r="B481" s="606" t="s">
        <v>924</v>
      </c>
      <c r="C481" s="607" t="s">
        <v>926</v>
      </c>
      <c r="D481" s="608" t="s">
        <v>1201</v>
      </c>
      <c r="E481" s="185" t="s">
        <v>1204</v>
      </c>
      <c r="F481" s="609" t="s">
        <v>437</v>
      </c>
      <c r="G481" s="187">
        <v>64</v>
      </c>
      <c r="H481" s="610"/>
      <c r="I481" s="611">
        <v>0</v>
      </c>
      <c r="J481" s="611">
        <v>0</v>
      </c>
      <c r="K481" s="611">
        <v>0</v>
      </c>
      <c r="L481" s="611">
        <v>0</v>
      </c>
      <c r="M481" s="612">
        <v>0</v>
      </c>
      <c r="N481" s="186">
        <v>0</v>
      </c>
      <c r="O481" s="613">
        <v>0</v>
      </c>
      <c r="P481" s="613">
        <v>0</v>
      </c>
      <c r="Q481" s="614">
        <v>0</v>
      </c>
      <c r="R481" s="615">
        <v>0</v>
      </c>
      <c r="S481" s="613">
        <v>0</v>
      </c>
      <c r="T481" s="186">
        <v>0</v>
      </c>
      <c r="U481" s="616">
        <v>0</v>
      </c>
      <c r="V481" s="617">
        <v>0</v>
      </c>
      <c r="W481" s="563">
        <v>0</v>
      </c>
      <c r="X481" s="564">
        <v>0</v>
      </c>
      <c r="Y481" s="565">
        <v>0</v>
      </c>
      <c r="Z481" s="564">
        <v>0</v>
      </c>
      <c r="AA481" s="566">
        <v>0</v>
      </c>
      <c r="AB481" s="567">
        <v>0</v>
      </c>
      <c r="AC481" s="618">
        <v>0</v>
      </c>
      <c r="AD481" s="619">
        <v>0</v>
      </c>
      <c r="AE481" s="569">
        <v>0</v>
      </c>
      <c r="AF481" s="568">
        <v>0</v>
      </c>
      <c r="AG481" s="570">
        <v>0</v>
      </c>
      <c r="AH481" s="571">
        <v>0</v>
      </c>
      <c r="AI481" s="620">
        <v>1</v>
      </c>
      <c r="AJ481" s="621">
        <v>1.7637</v>
      </c>
      <c r="AK481" s="621">
        <v>0</v>
      </c>
      <c r="AL481" s="574">
        <v>0</v>
      </c>
      <c r="AM481" s="601">
        <v>1.7572000000000001</v>
      </c>
      <c r="AN481" s="602">
        <v>0</v>
      </c>
      <c r="AO481" s="603">
        <v>0</v>
      </c>
      <c r="AP481" s="578">
        <v>0</v>
      </c>
      <c r="AQ481" s="578" t="s">
        <v>1377</v>
      </c>
      <c r="AR481" s="579">
        <v>0</v>
      </c>
      <c r="AS481" s="305">
        <v>0</v>
      </c>
      <c r="AT481" s="557">
        <v>0</v>
      </c>
      <c r="AU481" s="557">
        <v>0</v>
      </c>
      <c r="AV481" s="580">
        <v>0</v>
      </c>
      <c r="AW481" s="581">
        <v>0</v>
      </c>
      <c r="AX481" s="580">
        <v>0</v>
      </c>
      <c r="AY481" s="580">
        <v>0</v>
      </c>
      <c r="AZ481" s="229" t="s">
        <v>1231</v>
      </c>
      <c r="BA481" s="573">
        <v>0</v>
      </c>
      <c r="BB481" s="305">
        <v>0</v>
      </c>
      <c r="BC481" s="582">
        <v>0</v>
      </c>
      <c r="BD481" s="583">
        <v>0</v>
      </c>
      <c r="BE481" s="584">
        <v>0</v>
      </c>
      <c r="BF481" s="585">
        <v>3.56E-2</v>
      </c>
      <c r="BG481" s="584">
        <v>0</v>
      </c>
      <c r="BH481" s="604">
        <v>0</v>
      </c>
      <c r="BI481" s="605"/>
      <c r="BK481" s="547"/>
    </row>
    <row r="482" spans="1:63" ht="13.5" thickBot="1" x14ac:dyDescent="0.25">
      <c r="A482" s="42" t="s">
        <v>926</v>
      </c>
      <c r="B482" s="43" t="s">
        <v>927</v>
      </c>
      <c r="C482" s="44" t="s">
        <v>926</v>
      </c>
      <c r="D482" s="45" t="s">
        <v>927</v>
      </c>
      <c r="E482" s="46" t="s">
        <v>928</v>
      </c>
      <c r="F482" s="47" t="s">
        <v>437</v>
      </c>
      <c r="G482" s="48">
        <v>64</v>
      </c>
      <c r="H482" s="610"/>
      <c r="I482" s="622">
        <v>6284011</v>
      </c>
      <c r="J482" s="622">
        <v>1344125</v>
      </c>
      <c r="K482" s="622">
        <v>0</v>
      </c>
      <c r="L482" s="622">
        <v>0</v>
      </c>
      <c r="M482" s="190">
        <v>0</v>
      </c>
      <c r="N482" s="623">
        <v>6284011</v>
      </c>
      <c r="O482" s="624">
        <v>1344125</v>
      </c>
      <c r="P482" s="624">
        <v>4939886</v>
      </c>
      <c r="Q482" s="625">
        <v>293.14</v>
      </c>
      <c r="R482" s="626">
        <v>8.98</v>
      </c>
      <c r="S482" s="624">
        <v>73896</v>
      </c>
      <c r="T482" s="623">
        <v>0</v>
      </c>
      <c r="U482" s="627">
        <v>4939886</v>
      </c>
      <c r="V482" s="628">
        <v>16851.63</v>
      </c>
      <c r="W482" s="563">
        <v>386983</v>
      </c>
      <c r="X482" s="564">
        <v>1320.13</v>
      </c>
      <c r="Y482" s="565">
        <v>15531.5</v>
      </c>
      <c r="Z482" s="564">
        <v>0</v>
      </c>
      <c r="AA482" s="566">
        <v>0</v>
      </c>
      <c r="AB482" s="567">
        <v>4939886</v>
      </c>
      <c r="AC482" s="674">
        <v>16851.63</v>
      </c>
      <c r="AD482" s="629">
        <v>1.7815399999999999</v>
      </c>
      <c r="AE482" s="569">
        <v>0</v>
      </c>
      <c r="AF482" s="675">
        <v>1.7815399999999999</v>
      </c>
      <c r="AG482" s="676">
        <v>1.7637</v>
      </c>
      <c r="AH482" s="676">
        <v>1.7637</v>
      </c>
      <c r="AI482" s="630">
        <v>0</v>
      </c>
      <c r="AJ482" s="631">
        <v>0</v>
      </c>
      <c r="AK482" s="631">
        <v>0</v>
      </c>
      <c r="AL482" s="574">
        <v>0</v>
      </c>
      <c r="AM482" s="601">
        <v>0</v>
      </c>
      <c r="AN482" s="602">
        <v>0</v>
      </c>
      <c r="AO482" s="603">
        <v>0</v>
      </c>
      <c r="AP482" s="578">
        <v>0</v>
      </c>
      <c r="AQ482" s="578" t="s">
        <v>1377</v>
      </c>
      <c r="AR482" s="579">
        <v>0</v>
      </c>
      <c r="AS482" s="305">
        <v>0</v>
      </c>
      <c r="AT482" s="557">
        <v>0</v>
      </c>
      <c r="AU482" s="557">
        <v>0</v>
      </c>
      <c r="AV482" s="580">
        <v>4939886</v>
      </c>
      <c r="AW482" s="581">
        <v>8.98</v>
      </c>
      <c r="AX482" s="580">
        <v>73896</v>
      </c>
      <c r="AY482" s="580">
        <v>4865990</v>
      </c>
      <c r="AZ482" s="229" t="s">
        <v>1231</v>
      </c>
      <c r="BA482" s="573">
        <v>1.7637</v>
      </c>
      <c r="BB482" s="305">
        <v>0</v>
      </c>
      <c r="BC482" s="582">
        <v>0</v>
      </c>
      <c r="BD482" s="583">
        <v>1.7815399999999999</v>
      </c>
      <c r="BE482" s="584">
        <v>3.56E-2</v>
      </c>
      <c r="BF482" s="585">
        <v>0</v>
      </c>
      <c r="BG482" s="584">
        <v>0</v>
      </c>
      <c r="BH482" s="604">
        <v>0</v>
      </c>
      <c r="BI482" s="605"/>
      <c r="BK482" s="547"/>
    </row>
    <row r="483" spans="1:63" ht="14.25" thickTop="1" thickBot="1" x14ac:dyDescent="0.25">
      <c r="A483" s="680" t="s">
        <v>929</v>
      </c>
      <c r="B483" s="681" t="s">
        <v>930</v>
      </c>
      <c r="C483" s="681"/>
      <c r="D483" s="681"/>
      <c r="E483" s="681" t="s">
        <v>931</v>
      </c>
      <c r="F483" s="681"/>
      <c r="G483" s="681"/>
      <c r="H483" s="682">
        <v>55</v>
      </c>
      <c r="I483" s="683">
        <v>1642954276</v>
      </c>
      <c r="J483" s="683">
        <v>357180448</v>
      </c>
      <c r="K483" s="683">
        <v>166277</v>
      </c>
      <c r="L483" s="683">
        <v>0</v>
      </c>
      <c r="M483" s="683">
        <v>166277</v>
      </c>
      <c r="N483" s="683">
        <v>1642787999</v>
      </c>
      <c r="O483" s="683">
        <v>357014171</v>
      </c>
      <c r="P483" s="683">
        <v>1285773828</v>
      </c>
      <c r="Q483" s="684">
        <v>89163.229999999981</v>
      </c>
      <c r="R483" s="684">
        <v>2398.8500000000004</v>
      </c>
      <c r="S483" s="683">
        <v>19740132</v>
      </c>
      <c r="T483" s="685">
        <v>25159</v>
      </c>
      <c r="U483" s="686">
        <v>1285748669</v>
      </c>
      <c r="V483" s="687">
        <v>14422.12</v>
      </c>
      <c r="W483" s="682">
        <v>29116960</v>
      </c>
      <c r="X483" s="688">
        <v>326.56</v>
      </c>
      <c r="Y483" s="689">
        <v>14095.560000000001</v>
      </c>
      <c r="Z483" s="688">
        <v>0</v>
      </c>
      <c r="AA483" s="690">
        <v>98411</v>
      </c>
      <c r="AB483" s="691">
        <v>1285847080</v>
      </c>
      <c r="AC483" s="692">
        <v>14423.23</v>
      </c>
      <c r="AD483" s="693">
        <v>1.5248200000000001</v>
      </c>
      <c r="AE483" s="694">
        <v>0</v>
      </c>
      <c r="AF483" s="693">
        <v>1.5248200000000001</v>
      </c>
      <c r="AG483" s="695">
        <v>1.5096000000000001</v>
      </c>
      <c r="AH483" s="695">
        <v>1.5096000000000001</v>
      </c>
      <c r="AI483" s="696">
        <v>0</v>
      </c>
      <c r="AJ483" s="695">
        <v>0</v>
      </c>
      <c r="AK483" s="695">
        <v>0</v>
      </c>
      <c r="AL483" s="696">
        <v>0</v>
      </c>
      <c r="AM483" s="696"/>
      <c r="AN483" s="695">
        <v>0</v>
      </c>
      <c r="AO483" s="695">
        <v>0</v>
      </c>
      <c r="AP483" s="694">
        <v>0</v>
      </c>
      <c r="AQ483" s="696" t="s">
        <v>1367</v>
      </c>
      <c r="AR483" s="695">
        <v>0</v>
      </c>
      <c r="AS483" s="695">
        <v>0</v>
      </c>
      <c r="AT483" s="697">
        <v>263</v>
      </c>
      <c r="AU483" s="697">
        <v>263</v>
      </c>
      <c r="AV483" s="697">
        <v>1285748669</v>
      </c>
      <c r="AW483" s="698">
        <v>2398.8500000000004</v>
      </c>
      <c r="AX483" s="697">
        <v>19740132</v>
      </c>
      <c r="AY483" s="697">
        <v>1266009195</v>
      </c>
      <c r="AZ483" s="525" t="s">
        <v>1231</v>
      </c>
      <c r="BA483" s="699">
        <v>1.5096000000000001</v>
      </c>
      <c r="BB483" s="699">
        <v>0</v>
      </c>
      <c r="BC483" s="699">
        <v>0</v>
      </c>
      <c r="BD483" s="700">
        <v>1.5248200000000001</v>
      </c>
      <c r="BE483" s="701">
        <v>3.0499999999999999E-2</v>
      </c>
      <c r="BF483" s="683">
        <v>0</v>
      </c>
      <c r="BG483" s="702"/>
      <c r="BH483" s="683">
        <v>35</v>
      </c>
    </row>
    <row r="484" spans="1:63" customFormat="1" ht="13.5" thickTop="1" x14ac:dyDescent="0.2"/>
    <row r="485" spans="1:63" x14ac:dyDescent="0.2">
      <c r="P485"/>
      <c r="Q485"/>
      <c r="AC485" s="445"/>
      <c r="AD485" s="445"/>
      <c r="AE485" s="445"/>
      <c r="AF485" s="445"/>
      <c r="AG485" s="126"/>
      <c r="AH485" s="126"/>
      <c r="AI485" s="126"/>
      <c r="AJ485" s="621">
        <v>0</v>
      </c>
      <c r="AK485" s="704" t="s">
        <v>1368</v>
      </c>
      <c r="AL485" s="705"/>
      <c r="AM485" s="705"/>
    </row>
    <row r="486" spans="1:63" x14ac:dyDescent="0.2">
      <c r="AA486" s="706" t="s">
        <v>1369</v>
      </c>
      <c r="AB486" s="707">
        <v>0</v>
      </c>
      <c r="AC486" s="708">
        <v>117.44</v>
      </c>
      <c r="AD486" s="708" t="e">
        <v>#VALUE!</v>
      </c>
      <c r="AE486" s="708" t="e">
        <v>#VALUE!</v>
      </c>
      <c r="AF486" s="708">
        <v>0</v>
      </c>
      <c r="AG486" s="709" t="e">
        <v>#VALUE!</v>
      </c>
      <c r="AH486" s="709" t="e">
        <v>#VALUE!</v>
      </c>
      <c r="AI486" s="710" t="e">
        <v>#VALUE!</v>
      </c>
      <c r="AJ486" s="710" t="e">
        <v>#VALUE!</v>
      </c>
      <c r="AK486" s="126" t="e">
        <v>#VALUE!</v>
      </c>
    </row>
    <row r="487" spans="1:63" x14ac:dyDescent="0.2">
      <c r="I487" s="1"/>
      <c r="J487" s="1"/>
      <c r="K487" s="1"/>
      <c r="L487" s="1"/>
      <c r="M487" s="1"/>
      <c r="N487" s="1"/>
      <c r="O487" s="1"/>
      <c r="P487"/>
      <c r="Q487"/>
      <c r="AA487" s="327" t="s">
        <v>1370</v>
      </c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63" x14ac:dyDescent="0.2">
      <c r="I488" s="1"/>
      <c r="J488" s="1"/>
      <c r="K488" s="1"/>
      <c r="L488" s="1"/>
      <c r="M488" s="1"/>
      <c r="N488" s="1"/>
      <c r="O488" s="1"/>
      <c r="AA488" s="706" t="s">
        <v>1371</v>
      </c>
      <c r="AB488" s="706" t="s">
        <v>1372</v>
      </c>
      <c r="AC488" s="708">
        <v>0.74</v>
      </c>
      <c r="AD488" s="710">
        <v>1.3384</v>
      </c>
      <c r="AE488" s="710">
        <v>1.3384</v>
      </c>
      <c r="AF488" s="710">
        <v>1.3384</v>
      </c>
      <c r="AG488" s="710">
        <v>0.91849999999999998</v>
      </c>
      <c r="AH488" s="710">
        <v>0.91849999999999998</v>
      </c>
      <c r="AI488" s="126" t="s">
        <v>1409</v>
      </c>
      <c r="AJ488" s="710">
        <v>0.91849999999999998</v>
      </c>
      <c r="AK488" s="126" t="s">
        <v>1409</v>
      </c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63" x14ac:dyDescent="0.2">
      <c r="I489" s="1"/>
      <c r="J489" s="1"/>
      <c r="K489" s="1"/>
      <c r="L489" s="1"/>
      <c r="M489" s="1"/>
      <c r="N489" s="1"/>
      <c r="O489" s="1"/>
      <c r="AA489" s="711">
        <v>0.75</v>
      </c>
      <c r="AB489" s="706" t="s">
        <v>1373</v>
      </c>
      <c r="AD489" s="710">
        <v>0</v>
      </c>
      <c r="AE489" s="710">
        <v>0</v>
      </c>
      <c r="AF489" s="710">
        <v>0</v>
      </c>
      <c r="AG489" s="710">
        <v>0</v>
      </c>
      <c r="AH489" s="710">
        <v>0</v>
      </c>
      <c r="AI489" s="126" t="s">
        <v>1409</v>
      </c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</sheetData>
  <conditionalFormatting sqref="AB483">
    <cfRule type="cellIs" dxfId="183" priority="148" stopIfTrue="1" operator="greaterThan">
      <formula>$U483</formula>
    </cfRule>
  </conditionalFormatting>
  <conditionalFormatting sqref="AB13">
    <cfRule type="cellIs" dxfId="182" priority="149" stopIfTrue="1" operator="greaterThan">
      <formula>$U17</formula>
    </cfRule>
  </conditionalFormatting>
  <conditionalFormatting sqref="BB15 BB17:BB106 AR1 AR17:AR106 AR15 BB425:BB482 AR425:AR482 AR108:AR131 BB108:BB131 BB138:BB423 AR138:AR423">
    <cfRule type="cellIs" dxfId="181" priority="150" stopIfTrue="1" operator="notEqual">
      <formula>$AN1</formula>
    </cfRule>
  </conditionalFormatting>
  <conditionalFormatting sqref="BC17:BC106 BC15 BC425:BC482 BC108:BC131 BC138:BC423">
    <cfRule type="cellIs" dxfId="180" priority="151" stopIfTrue="1" operator="notEqual">
      <formula>$AO15</formula>
    </cfRule>
  </conditionalFormatting>
  <conditionalFormatting sqref="AP15 AP17:AP106 AP425:AP482 AP108:AP131 AP138:AP423">
    <cfRule type="cellIs" dxfId="179" priority="152" stopIfTrue="1" operator="notEqual">
      <formula>$AL15</formula>
    </cfRule>
  </conditionalFormatting>
  <conditionalFormatting sqref="AS1 AS17:AS106 AS15 AS425:AS482 AS108:AS131 AS138:AS423">
    <cfRule type="cellIs" dxfId="178" priority="153" stopIfTrue="1" operator="notEqual">
      <formula>$AO1</formula>
    </cfRule>
  </conditionalFormatting>
  <conditionalFormatting sqref="V15">
    <cfRule type="cellIs" dxfId="177" priority="154" stopIfTrue="1" operator="lessThan">
      <formula>0</formula>
    </cfRule>
    <cfRule type="expression" dxfId="176" priority="155" stopIfTrue="1">
      <formula>$H15=1</formula>
    </cfRule>
  </conditionalFormatting>
  <conditionalFormatting sqref="AJ485 AI17:AJ106 AI425:AJ482 AI108:AJ131 AI138:AJ423">
    <cfRule type="expression" dxfId="175" priority="156" stopIfTrue="1">
      <formula>$H17=1</formula>
    </cfRule>
  </conditionalFormatting>
  <conditionalFormatting sqref="AK17:AK106 AK425:AK482 AK138:AK423 AK108:AK131">
    <cfRule type="expression" dxfId="174" priority="157" stopIfTrue="1">
      <formula>$H17=1</formula>
    </cfRule>
  </conditionalFormatting>
  <conditionalFormatting sqref="AC13 AC483">
    <cfRule type="cellIs" dxfId="173" priority="158" stopIfTrue="1" operator="greaterThan">
      <formula>$V13</formula>
    </cfRule>
    <cfRule type="cellIs" dxfId="172" priority="159" stopIfTrue="1" operator="lessThan">
      <formula>$AF$12</formula>
    </cfRule>
  </conditionalFormatting>
  <conditionalFormatting sqref="AN17:AN106 AN425:AN482 AN108:AN131 AN138:AN423">
    <cfRule type="cellIs" dxfId="171" priority="160" stopIfTrue="1" operator="notEqual">
      <formula>AR17</formula>
    </cfRule>
  </conditionalFormatting>
  <conditionalFormatting sqref="AG17:AG106 AG108:AG131 AG425:AG482 AG403:AH423 AG138:AG401">
    <cfRule type="cellIs" dxfId="170" priority="161" stopIfTrue="1" operator="equal">
      <formula>$AG$12</formula>
    </cfRule>
    <cfRule type="cellIs" dxfId="169" priority="162" stopIfTrue="1" operator="lessThan">
      <formula>$AG$12</formula>
    </cfRule>
  </conditionalFormatting>
  <conditionalFormatting sqref="BF13">
    <cfRule type="cellIs" dxfId="168" priority="163" stopIfTrue="1" operator="equal">
      <formula>0.02</formula>
    </cfRule>
    <cfRule type="cellIs" dxfId="167" priority="164" stopIfTrue="1" operator="lessThan">
      <formula>0.02</formula>
    </cfRule>
  </conditionalFormatting>
  <conditionalFormatting sqref="BH15 BH17:BH106 BH425:BH482 BH108:BH131 BH138:BH423">
    <cfRule type="cellIs" dxfId="166" priority="165" stopIfTrue="1" operator="equal">
      <formula>1</formula>
    </cfRule>
    <cfRule type="cellIs" dxfId="165" priority="166" stopIfTrue="1" operator="lessThan">
      <formula>1</formula>
    </cfRule>
  </conditionalFormatting>
  <conditionalFormatting sqref="BD17:BD106 BD15 BD425:BD482 BD108:BD131 BD138:BD423">
    <cfRule type="cellIs" dxfId="164" priority="167" stopIfTrue="1" operator="equal">
      <formula>1</formula>
    </cfRule>
    <cfRule type="cellIs" dxfId="163" priority="168" stopIfTrue="1" operator="lessThan">
      <formula>1</formula>
    </cfRule>
  </conditionalFormatting>
  <conditionalFormatting sqref="BE15">
    <cfRule type="cellIs" dxfId="162" priority="169" stopIfTrue="1" operator="equal">
      <formula>0.019</formula>
    </cfRule>
    <cfRule type="cellIs" dxfId="161" priority="170" stopIfTrue="1" operator="lessThan">
      <formula>0.019</formula>
    </cfRule>
  </conditionalFormatting>
  <conditionalFormatting sqref="AL17:AM106 AL15:AM15 AL425:AM482 AL108:AM131 AL138:AM423">
    <cfRule type="cellIs" dxfId="160" priority="171" stopIfTrue="1" operator="equal">
      <formula>1</formula>
    </cfRule>
  </conditionalFormatting>
  <conditionalFormatting sqref="AY17:AY106 AY15 AY425:AY482 AY108:AY131 AY138:AY423">
    <cfRule type="cellIs" dxfId="159" priority="172" stopIfTrue="1" operator="lessThan">
      <formula>0</formula>
    </cfRule>
  </conditionalFormatting>
  <conditionalFormatting sqref="BE17:BE106 BG17:BG106 BG15 BE425:BE482 BG425:BG482 BG108:BG131 BE108:BE131 BE138:BE423 BG138:BG423">
    <cfRule type="cellIs" dxfId="158" priority="176" stopIfTrue="1" operator="equal">
      <formula>$BE$10</formula>
    </cfRule>
    <cfRule type="cellIs" dxfId="157" priority="177" stopIfTrue="1" operator="lessThan">
      <formula>$BE$10</formula>
    </cfRule>
  </conditionalFormatting>
  <conditionalFormatting sqref="AK486 AI488:AI489 AK488">
    <cfRule type="cellIs" dxfId="156" priority="179" stopIfTrue="1" operator="equal">
      <formula>"ERROR"</formula>
    </cfRule>
  </conditionalFormatting>
  <conditionalFormatting sqref="AQ17:AQ106 AQ15 AQ425:AQ482 AQ108:AQ131 AQ138:AQ423">
    <cfRule type="cellIs" dxfId="155" priority="180" stopIfTrue="1" operator="equal">
      <formula>"REAPP"</formula>
    </cfRule>
  </conditionalFormatting>
  <conditionalFormatting sqref="AD15">
    <cfRule type="cellIs" dxfId="154" priority="173" stopIfTrue="1" operator="equal">
      <formula>1</formula>
    </cfRule>
    <cfRule type="cellIs" priority="174" stopIfTrue="1" operator="equal">
      <formula>0</formula>
    </cfRule>
    <cfRule type="cellIs" dxfId="153" priority="175" stopIfTrue="1" operator="lessThan">
      <formula>1</formula>
    </cfRule>
  </conditionalFormatting>
  <conditionalFormatting sqref="D1:F3">
    <cfRule type="expression" dxfId="152" priority="178" stopIfTrue="1">
      <formula>$E$2=""</formula>
    </cfRule>
  </conditionalFormatting>
  <conditionalFormatting sqref="AE13">
    <cfRule type="cellIs" dxfId="151" priority="181" stopIfTrue="1" operator="greaterThan">
      <formula>0</formula>
    </cfRule>
  </conditionalFormatting>
  <conditionalFormatting sqref="AE17:AF106 AE15:AF15 AE425:AF482 AE108:AF131 AE138:AF423">
    <cfRule type="expression" dxfId="150" priority="182" stopIfTrue="1">
      <formula>$AE15&gt;0</formula>
    </cfRule>
  </conditionalFormatting>
  <conditionalFormatting sqref="AC17:AC106 AC15 AC108:AC131 AC138:AC482">
    <cfRule type="expression" dxfId="149" priority="183" stopIfTrue="1">
      <formula>$AC15&lt;&gt;$V15</formula>
    </cfRule>
    <cfRule type="expression" dxfId="148" priority="184" stopIfTrue="1">
      <formula>AND($AC15&gt;0,$AC15&lt;=$AD$12)</formula>
    </cfRule>
  </conditionalFormatting>
  <conditionalFormatting sqref="AG17:AG106 AI17:AK106 AG108:AG131 AI425:AK482 AG425:AG482 AG403:AH423 BD108:BG131 BD138:BG423 AG138:AG401 AI138:AK423 AI108:AK131">
    <cfRule type="expression" dxfId="147" priority="147">
      <formula>OR($H17=3,$H17="R3")</formula>
    </cfRule>
  </conditionalFormatting>
  <conditionalFormatting sqref="AH17:AH106 AH108:AH131 AH425:AH482 AH138:AH401">
    <cfRule type="cellIs" dxfId="146" priority="145" stopIfTrue="1" operator="equal">
      <formula>$AG$12</formula>
    </cfRule>
    <cfRule type="cellIs" dxfId="145" priority="146" stopIfTrue="1" operator="lessThan">
      <formula>$AG$12</formula>
    </cfRule>
  </conditionalFormatting>
  <conditionalFormatting sqref="AH17:AH106 AH108:AH131 AH425:AH482 AH138:AH401">
    <cfRule type="expression" dxfId="144" priority="144">
      <formula>OR($H17=3,$H17="R3")</formula>
    </cfRule>
  </conditionalFormatting>
  <conditionalFormatting sqref="AI15">
    <cfRule type="expression" dxfId="143" priority="140" stopIfTrue="1">
      <formula>$H15=1</formula>
    </cfRule>
  </conditionalFormatting>
  <conditionalFormatting sqref="AK15">
    <cfRule type="expression" dxfId="142" priority="141" stopIfTrue="1">
      <formula>$H15=1</formula>
    </cfRule>
  </conditionalFormatting>
  <conditionalFormatting sqref="AG15">
    <cfRule type="cellIs" dxfId="141" priority="142" stopIfTrue="1" operator="equal">
      <formula>$AG$12</formula>
    </cfRule>
    <cfRule type="cellIs" dxfId="140" priority="143" stopIfTrue="1" operator="lessThan">
      <formula>$AG$12</formula>
    </cfRule>
  </conditionalFormatting>
  <conditionalFormatting sqref="AG15 AI15 AK15">
    <cfRule type="expression" dxfId="139" priority="139">
      <formula>OR($H15=3,$H15="R3")</formula>
    </cfRule>
  </conditionalFormatting>
  <conditionalFormatting sqref="AH15">
    <cfRule type="cellIs" dxfId="138" priority="137" stopIfTrue="1" operator="equal">
      <formula>$AG$12</formula>
    </cfRule>
    <cfRule type="cellIs" dxfId="137" priority="138" stopIfTrue="1" operator="lessThan">
      <formula>$AG$12</formula>
    </cfRule>
  </conditionalFormatting>
  <conditionalFormatting sqref="AH15">
    <cfRule type="expression" dxfId="136" priority="136">
      <formula>OR($H15=3,$H15="R3")</formula>
    </cfRule>
  </conditionalFormatting>
  <conditionalFormatting sqref="BD17:BG106 BD425:BG482">
    <cfRule type="expression" dxfId="135" priority="135">
      <formula>OR($H17=3,$H17="R3")</formula>
    </cfRule>
  </conditionalFormatting>
  <conditionalFormatting sqref="BG15">
    <cfRule type="expression" dxfId="134" priority="134">
      <formula>OR($H15=3,$H15="R3")</formula>
    </cfRule>
  </conditionalFormatting>
  <conditionalFormatting sqref="V17:V106 V425:V482 V108:V131 V138:V423">
    <cfRule type="expression" dxfId="133" priority="133">
      <formula>$H17=1</formula>
    </cfRule>
  </conditionalFormatting>
  <conditionalFormatting sqref="AH402">
    <cfRule type="expression" dxfId="132" priority="127">
      <formula>OR($H402=3,$H402="R3")</formula>
    </cfRule>
  </conditionalFormatting>
  <conditionalFormatting sqref="AG402">
    <cfRule type="cellIs" dxfId="131" priority="131" stopIfTrue="1" operator="equal">
      <formula>$AG$12</formula>
    </cfRule>
    <cfRule type="cellIs" dxfId="130" priority="132" stopIfTrue="1" operator="lessThan">
      <formula>$AG$12</formula>
    </cfRule>
  </conditionalFormatting>
  <conditionalFormatting sqref="AG402">
    <cfRule type="expression" dxfId="129" priority="130">
      <formula>OR($H402=3,$H402="R3")</formula>
    </cfRule>
  </conditionalFormatting>
  <conditionalFormatting sqref="AH402">
    <cfRule type="cellIs" dxfId="128" priority="128" stopIfTrue="1" operator="equal">
      <formula>$AG$12</formula>
    </cfRule>
    <cfRule type="cellIs" dxfId="127" priority="129" stopIfTrue="1" operator="lessThan">
      <formula>$AG$12</formula>
    </cfRule>
  </conditionalFormatting>
  <conditionalFormatting sqref="AR107 BB107">
    <cfRule type="cellIs" dxfId="126" priority="104" stopIfTrue="1" operator="notEqual">
      <formula>$AN107</formula>
    </cfRule>
  </conditionalFormatting>
  <conditionalFormatting sqref="BC107">
    <cfRule type="cellIs" dxfId="125" priority="105" stopIfTrue="1" operator="notEqual">
      <formula>$AO107</formula>
    </cfRule>
  </conditionalFormatting>
  <conditionalFormatting sqref="AP107">
    <cfRule type="cellIs" dxfId="124" priority="106" stopIfTrue="1" operator="notEqual">
      <formula>$AL107</formula>
    </cfRule>
  </conditionalFormatting>
  <conditionalFormatting sqref="AS107">
    <cfRule type="cellIs" dxfId="123" priority="107" stopIfTrue="1" operator="notEqual">
      <formula>$AO107</formula>
    </cfRule>
  </conditionalFormatting>
  <conditionalFormatting sqref="AI107:AJ107">
    <cfRule type="expression" dxfId="122" priority="108" stopIfTrue="1">
      <formula>$H107=1</formula>
    </cfRule>
  </conditionalFormatting>
  <conditionalFormatting sqref="AK107">
    <cfRule type="expression" dxfId="121" priority="109" stopIfTrue="1">
      <formula>$H107=1</formula>
    </cfRule>
  </conditionalFormatting>
  <conditionalFormatting sqref="AN107">
    <cfRule type="cellIs" dxfId="120" priority="110" stopIfTrue="1" operator="notEqual">
      <formula>AR107</formula>
    </cfRule>
  </conditionalFormatting>
  <conditionalFormatting sqref="AG107">
    <cfRule type="cellIs" dxfId="119" priority="111" stopIfTrue="1" operator="equal">
      <formula>$AG$12</formula>
    </cfRule>
    <cfRule type="cellIs" dxfId="118" priority="112" stopIfTrue="1" operator="lessThan">
      <formula>$AG$12</formula>
    </cfRule>
  </conditionalFormatting>
  <conditionalFormatting sqref="BH107">
    <cfRule type="cellIs" dxfId="117" priority="113" stopIfTrue="1" operator="equal">
      <formula>1</formula>
    </cfRule>
    <cfRule type="cellIs" dxfId="116" priority="114" stopIfTrue="1" operator="lessThan">
      <formula>1</formula>
    </cfRule>
  </conditionalFormatting>
  <conditionalFormatting sqref="BD107">
    <cfRule type="cellIs" dxfId="115" priority="115" stopIfTrue="1" operator="equal">
      <formula>1</formula>
    </cfRule>
    <cfRule type="cellIs" dxfId="114" priority="116" stopIfTrue="1" operator="lessThan">
      <formula>1</formula>
    </cfRule>
  </conditionalFormatting>
  <conditionalFormatting sqref="AL107:AM107">
    <cfRule type="cellIs" dxfId="113" priority="117" stopIfTrue="1" operator="equal">
      <formula>1</formula>
    </cfRule>
  </conditionalFormatting>
  <conditionalFormatting sqref="AY107">
    <cfRule type="cellIs" dxfId="112" priority="118" stopIfTrue="1" operator="lessThan">
      <formula>0</formula>
    </cfRule>
  </conditionalFormatting>
  <conditionalFormatting sqref="BG107 BE107">
    <cfRule type="cellIs" dxfId="111" priority="119" stopIfTrue="1" operator="equal">
      <formula>$BE$10</formula>
    </cfRule>
    <cfRule type="cellIs" dxfId="110" priority="120" stopIfTrue="1" operator="lessThan">
      <formula>$BE$10</formula>
    </cfRule>
  </conditionalFormatting>
  <conditionalFormatting sqref="AQ107">
    <cfRule type="cellIs" dxfId="109" priority="121" stopIfTrue="1" operator="equal">
      <formula>"REAPP"</formula>
    </cfRule>
  </conditionalFormatting>
  <conditionalFormatting sqref="AE107:AF107">
    <cfRule type="expression" dxfId="108" priority="122" stopIfTrue="1">
      <formula>$AE107&gt;0</formula>
    </cfRule>
  </conditionalFormatting>
  <conditionalFormatting sqref="AC107">
    <cfRule type="expression" dxfId="107" priority="123" stopIfTrue="1">
      <formula>$AC107&lt;&gt;$V107</formula>
    </cfRule>
    <cfRule type="expression" dxfId="106" priority="124" stopIfTrue="1">
      <formula>AND($AC107&gt;0,$AC107&lt;=$AD$12)</formula>
    </cfRule>
  </conditionalFormatting>
  <conditionalFormatting sqref="AI107:AK107 AG107">
    <cfRule type="expression" dxfId="105" priority="103">
      <formula>OR($H107=3,$H107="R3")</formula>
    </cfRule>
  </conditionalFormatting>
  <conditionalFormatting sqref="AH107">
    <cfRule type="cellIs" dxfId="104" priority="101" stopIfTrue="1" operator="equal">
      <formula>$AG$12</formula>
    </cfRule>
    <cfRule type="cellIs" dxfId="103" priority="102" stopIfTrue="1" operator="lessThan">
      <formula>$AG$12</formula>
    </cfRule>
  </conditionalFormatting>
  <conditionalFormatting sqref="AH107">
    <cfRule type="expression" dxfId="102" priority="100">
      <formula>OR($H107=3,$H107="R3")</formula>
    </cfRule>
  </conditionalFormatting>
  <conditionalFormatting sqref="BD107:BG107">
    <cfRule type="expression" dxfId="101" priority="99">
      <formula>OR($H107=3,$H107="R3")</formula>
    </cfRule>
  </conditionalFormatting>
  <conditionalFormatting sqref="V107">
    <cfRule type="expression" dxfId="100" priority="98">
      <formula>$H107=1</formula>
    </cfRule>
  </conditionalFormatting>
  <conditionalFormatting sqref="Z425:AC482 Z17:AC131 Z138:AC423">
    <cfRule type="expression" dxfId="99" priority="97">
      <formula>$Z17="Exempt"</formula>
    </cfRule>
  </conditionalFormatting>
  <conditionalFormatting sqref="AR424 BB424">
    <cfRule type="cellIs" dxfId="98" priority="77" stopIfTrue="1" operator="notEqual">
      <formula>$AN424</formula>
    </cfRule>
  </conditionalFormatting>
  <conditionalFormatting sqref="BC424">
    <cfRule type="cellIs" dxfId="97" priority="78" stopIfTrue="1" operator="notEqual">
      <formula>$AO424</formula>
    </cfRule>
  </conditionalFormatting>
  <conditionalFormatting sqref="AP424">
    <cfRule type="cellIs" dxfId="96" priority="79" stopIfTrue="1" operator="notEqual">
      <formula>$AL424</formula>
    </cfRule>
  </conditionalFormatting>
  <conditionalFormatting sqref="AS424">
    <cfRule type="cellIs" dxfId="95" priority="80" stopIfTrue="1" operator="notEqual">
      <formula>$AO424</formula>
    </cfRule>
  </conditionalFormatting>
  <conditionalFormatting sqref="AI424:AJ424">
    <cfRule type="expression" dxfId="94" priority="81" stopIfTrue="1">
      <formula>$H424=1</formula>
    </cfRule>
  </conditionalFormatting>
  <conditionalFormatting sqref="AK424">
    <cfRule type="expression" dxfId="93" priority="82" stopIfTrue="1">
      <formula>$H424=1</formula>
    </cfRule>
  </conditionalFormatting>
  <conditionalFormatting sqref="AN424">
    <cfRule type="cellIs" dxfId="92" priority="83" stopIfTrue="1" operator="notEqual">
      <formula>AR424</formula>
    </cfRule>
  </conditionalFormatting>
  <conditionalFormatting sqref="AG424">
    <cfRule type="cellIs" dxfId="91" priority="84" stopIfTrue="1" operator="equal">
      <formula>$AG$12</formula>
    </cfRule>
    <cfRule type="cellIs" dxfId="90" priority="85" stopIfTrue="1" operator="lessThan">
      <formula>$AG$12</formula>
    </cfRule>
  </conditionalFormatting>
  <conditionalFormatting sqref="BH424">
    <cfRule type="cellIs" dxfId="89" priority="86" stopIfTrue="1" operator="equal">
      <formula>1</formula>
    </cfRule>
    <cfRule type="cellIs" dxfId="88" priority="87" stopIfTrue="1" operator="lessThan">
      <formula>1</formula>
    </cfRule>
  </conditionalFormatting>
  <conditionalFormatting sqref="BD424">
    <cfRule type="cellIs" dxfId="87" priority="88" stopIfTrue="1" operator="equal">
      <formula>1</formula>
    </cfRule>
    <cfRule type="cellIs" dxfId="86" priority="89" stopIfTrue="1" operator="lessThan">
      <formula>1</formula>
    </cfRule>
  </conditionalFormatting>
  <conditionalFormatting sqref="AL424:AM424">
    <cfRule type="cellIs" dxfId="85" priority="90" stopIfTrue="1" operator="equal">
      <formula>1</formula>
    </cfRule>
  </conditionalFormatting>
  <conditionalFormatting sqref="AY424">
    <cfRule type="cellIs" dxfId="84" priority="91" stopIfTrue="1" operator="lessThan">
      <formula>0</formula>
    </cfRule>
  </conditionalFormatting>
  <conditionalFormatting sqref="BG424 BE424">
    <cfRule type="cellIs" dxfId="83" priority="92" stopIfTrue="1" operator="equal">
      <formula>$BE$10</formula>
    </cfRule>
    <cfRule type="cellIs" dxfId="82" priority="93" stopIfTrue="1" operator="lessThan">
      <formula>$BE$10</formula>
    </cfRule>
  </conditionalFormatting>
  <conditionalFormatting sqref="AQ424">
    <cfRule type="cellIs" dxfId="81" priority="94" stopIfTrue="1" operator="equal">
      <formula>"REAPP"</formula>
    </cfRule>
  </conditionalFormatting>
  <conditionalFormatting sqref="AE424:AF424">
    <cfRule type="expression" dxfId="80" priority="95" stopIfTrue="1">
      <formula>$AE424&gt;0</formula>
    </cfRule>
  </conditionalFormatting>
  <conditionalFormatting sqref="AG424 AI424:AK424">
    <cfRule type="expression" dxfId="79" priority="76">
      <formula>OR($H424=3,$H424="R3")</formula>
    </cfRule>
  </conditionalFormatting>
  <conditionalFormatting sqref="AH424">
    <cfRule type="cellIs" dxfId="78" priority="74" stopIfTrue="1" operator="equal">
      <formula>$AG$12</formula>
    </cfRule>
    <cfRule type="cellIs" dxfId="77" priority="75" stopIfTrue="1" operator="lessThan">
      <formula>$AG$12</formula>
    </cfRule>
  </conditionalFormatting>
  <conditionalFormatting sqref="AH424">
    <cfRule type="expression" dxfId="76" priority="73">
      <formula>OR($H424=3,$H424="R3")</formula>
    </cfRule>
  </conditionalFormatting>
  <conditionalFormatting sqref="BD424:BG424">
    <cfRule type="expression" dxfId="75" priority="72">
      <formula>OR($H424=3,$H424="R3")</formula>
    </cfRule>
  </conditionalFormatting>
  <conditionalFormatting sqref="V424">
    <cfRule type="expression" dxfId="74" priority="71">
      <formula>$H424=1</formula>
    </cfRule>
  </conditionalFormatting>
  <conditionalFormatting sqref="Z424:AC424">
    <cfRule type="expression" dxfId="73" priority="70">
      <formula>$Z424="Exempt"</formula>
    </cfRule>
  </conditionalFormatting>
  <conditionalFormatting sqref="BB137 AR137">
    <cfRule type="cellIs" dxfId="72" priority="49" stopIfTrue="1" operator="notEqual">
      <formula>$AN137</formula>
    </cfRule>
  </conditionalFormatting>
  <conditionalFormatting sqref="BC137">
    <cfRule type="cellIs" dxfId="71" priority="50" stopIfTrue="1" operator="notEqual">
      <formula>$AO137</formula>
    </cfRule>
  </conditionalFormatting>
  <conditionalFormatting sqref="AP137">
    <cfRule type="cellIs" dxfId="70" priority="51" stopIfTrue="1" operator="notEqual">
      <formula>$AL137</formula>
    </cfRule>
  </conditionalFormatting>
  <conditionalFormatting sqref="AS137">
    <cfRule type="cellIs" dxfId="69" priority="52" stopIfTrue="1" operator="notEqual">
      <formula>$AO137</formula>
    </cfRule>
  </conditionalFormatting>
  <conditionalFormatting sqref="AI137:AJ137">
    <cfRule type="expression" dxfId="68" priority="53" stopIfTrue="1">
      <formula>$H137=1</formula>
    </cfRule>
  </conditionalFormatting>
  <conditionalFormatting sqref="AK137">
    <cfRule type="expression" dxfId="67" priority="54" stopIfTrue="1">
      <formula>$H137=1</formula>
    </cfRule>
  </conditionalFormatting>
  <conditionalFormatting sqref="AN137">
    <cfRule type="cellIs" dxfId="66" priority="55" stopIfTrue="1" operator="notEqual">
      <formula>AR137</formula>
    </cfRule>
  </conditionalFormatting>
  <conditionalFormatting sqref="AG137">
    <cfRule type="cellIs" dxfId="65" priority="56" stopIfTrue="1" operator="equal">
      <formula>$AG$12</formula>
    </cfRule>
    <cfRule type="cellIs" dxfId="64" priority="57" stopIfTrue="1" operator="lessThan">
      <formula>$AG$12</formula>
    </cfRule>
  </conditionalFormatting>
  <conditionalFormatting sqref="BH137">
    <cfRule type="cellIs" dxfId="63" priority="58" stopIfTrue="1" operator="equal">
      <formula>1</formula>
    </cfRule>
    <cfRule type="cellIs" dxfId="62" priority="59" stopIfTrue="1" operator="lessThan">
      <formula>1</formula>
    </cfRule>
  </conditionalFormatting>
  <conditionalFormatting sqref="BD137">
    <cfRule type="cellIs" dxfId="61" priority="60" stopIfTrue="1" operator="equal">
      <formula>1</formula>
    </cfRule>
    <cfRule type="cellIs" dxfId="60" priority="61" stopIfTrue="1" operator="lessThan">
      <formula>1</formula>
    </cfRule>
  </conditionalFormatting>
  <conditionalFormatting sqref="AL137:AM137">
    <cfRule type="cellIs" dxfId="59" priority="62" stopIfTrue="1" operator="equal">
      <formula>1</formula>
    </cfRule>
  </conditionalFormatting>
  <conditionalFormatting sqref="AY137">
    <cfRule type="cellIs" dxfId="58" priority="63" stopIfTrue="1" operator="lessThan">
      <formula>0</formula>
    </cfRule>
  </conditionalFormatting>
  <conditionalFormatting sqref="BE137 BG137">
    <cfRule type="cellIs" dxfId="57" priority="64" stopIfTrue="1" operator="equal">
      <formula>$BE$10</formula>
    </cfRule>
    <cfRule type="cellIs" dxfId="56" priority="65" stopIfTrue="1" operator="lessThan">
      <formula>$BE$10</formula>
    </cfRule>
  </conditionalFormatting>
  <conditionalFormatting sqref="AQ137">
    <cfRule type="cellIs" dxfId="55" priority="66" stopIfTrue="1" operator="equal">
      <formula>"REAPP"</formula>
    </cfRule>
  </conditionalFormatting>
  <conditionalFormatting sqref="AE137:AF137">
    <cfRule type="expression" dxfId="54" priority="67" stopIfTrue="1">
      <formula>$AE137&gt;0</formula>
    </cfRule>
  </conditionalFormatting>
  <conditionalFormatting sqref="AC137">
    <cfRule type="expression" dxfId="53" priority="68" stopIfTrue="1">
      <formula>$AC137&lt;&gt;$V137</formula>
    </cfRule>
    <cfRule type="expression" dxfId="52" priority="69" stopIfTrue="1">
      <formula>AND($AC137&gt;0,$AC137&lt;=$AD$12)</formula>
    </cfRule>
  </conditionalFormatting>
  <conditionalFormatting sqref="BD137:BG137 AG137 AI137:AK137">
    <cfRule type="expression" dxfId="51" priority="48">
      <formula>OR($H137=3,$H137="R3")</formula>
    </cfRule>
  </conditionalFormatting>
  <conditionalFormatting sqref="AH137">
    <cfRule type="cellIs" dxfId="50" priority="46" stopIfTrue="1" operator="equal">
      <formula>$AG$12</formula>
    </cfRule>
    <cfRule type="cellIs" dxfId="49" priority="47" stopIfTrue="1" operator="lessThan">
      <formula>$AG$12</formula>
    </cfRule>
  </conditionalFormatting>
  <conditionalFormatting sqref="AH137">
    <cfRule type="expression" dxfId="48" priority="45">
      <formula>OR($H137=3,$H137="R3")</formula>
    </cfRule>
  </conditionalFormatting>
  <conditionalFormatting sqref="V137">
    <cfRule type="expression" dxfId="47" priority="44">
      <formula>$H137=1</formula>
    </cfRule>
  </conditionalFormatting>
  <conditionalFormatting sqref="Z137:AC137">
    <cfRule type="expression" dxfId="46" priority="43">
      <formula>$Z137="Exempt"</formula>
    </cfRule>
  </conditionalFormatting>
  <conditionalFormatting sqref="BB132:BB136 AR132:AR136">
    <cfRule type="cellIs" dxfId="45" priority="22" stopIfTrue="1" operator="notEqual">
      <formula>$AN132</formula>
    </cfRule>
  </conditionalFormatting>
  <conditionalFormatting sqref="BC132:BC136">
    <cfRule type="cellIs" dxfId="44" priority="23" stopIfTrue="1" operator="notEqual">
      <formula>$AO132</formula>
    </cfRule>
  </conditionalFormatting>
  <conditionalFormatting sqref="AP132:AP136">
    <cfRule type="cellIs" dxfId="43" priority="24" stopIfTrue="1" operator="notEqual">
      <formula>$AL132</formula>
    </cfRule>
  </conditionalFormatting>
  <conditionalFormatting sqref="AS132:AS136">
    <cfRule type="cellIs" dxfId="42" priority="25" stopIfTrue="1" operator="notEqual">
      <formula>$AO132</formula>
    </cfRule>
  </conditionalFormatting>
  <conditionalFormatting sqref="AI132:AJ136 AJ137:AJ144">
    <cfRule type="expression" dxfId="41" priority="26" stopIfTrue="1">
      <formula>$H132=1</formula>
    </cfRule>
  </conditionalFormatting>
  <conditionalFormatting sqref="AK132:AK136">
    <cfRule type="expression" dxfId="40" priority="27" stopIfTrue="1">
      <formula>$H132=1</formula>
    </cfRule>
  </conditionalFormatting>
  <conditionalFormatting sqref="AN132:AN136">
    <cfRule type="cellIs" dxfId="39" priority="28" stopIfTrue="1" operator="notEqual">
      <formula>AR132</formula>
    </cfRule>
  </conditionalFormatting>
  <conditionalFormatting sqref="AG132:AG136">
    <cfRule type="cellIs" dxfId="38" priority="29" stopIfTrue="1" operator="equal">
      <formula>$AG$12</formula>
    </cfRule>
    <cfRule type="cellIs" dxfId="37" priority="30" stopIfTrue="1" operator="lessThan">
      <formula>$AG$12</formula>
    </cfRule>
  </conditionalFormatting>
  <conditionalFormatting sqref="BH132:BH136">
    <cfRule type="cellIs" dxfId="36" priority="31" stopIfTrue="1" operator="equal">
      <formula>1</formula>
    </cfRule>
    <cfRule type="cellIs" dxfId="35" priority="32" stopIfTrue="1" operator="lessThan">
      <formula>1</formula>
    </cfRule>
  </conditionalFormatting>
  <conditionalFormatting sqref="BD132:BD136">
    <cfRule type="cellIs" dxfId="34" priority="33" stopIfTrue="1" operator="equal">
      <formula>1</formula>
    </cfRule>
    <cfRule type="cellIs" dxfId="33" priority="34" stopIfTrue="1" operator="lessThan">
      <formula>1</formula>
    </cfRule>
  </conditionalFormatting>
  <conditionalFormatting sqref="AL132:AM136">
    <cfRule type="cellIs" dxfId="32" priority="35" stopIfTrue="1" operator="equal">
      <formula>1</formula>
    </cfRule>
  </conditionalFormatting>
  <conditionalFormatting sqref="AY132:AY136">
    <cfRule type="cellIs" dxfId="31" priority="36" stopIfTrue="1" operator="lessThan">
      <formula>0</formula>
    </cfRule>
  </conditionalFormatting>
  <conditionalFormatting sqref="BE132:BE136 BG132:BG136">
    <cfRule type="cellIs" dxfId="30" priority="37" stopIfTrue="1" operator="equal">
      <formula>$BE$10</formula>
    </cfRule>
    <cfRule type="cellIs" dxfId="29" priority="38" stopIfTrue="1" operator="lessThan">
      <formula>$BE$10</formula>
    </cfRule>
  </conditionalFormatting>
  <conditionalFormatting sqref="AQ132:AQ136">
    <cfRule type="cellIs" dxfId="28" priority="39" stopIfTrue="1" operator="equal">
      <formula>"REAPP"</formula>
    </cfRule>
  </conditionalFormatting>
  <conditionalFormatting sqref="AE132:AF136">
    <cfRule type="expression" dxfId="27" priority="40" stopIfTrue="1">
      <formula>$AE132&gt;0</formula>
    </cfRule>
  </conditionalFormatting>
  <conditionalFormatting sqref="AC132:AC136">
    <cfRule type="expression" dxfId="26" priority="41" stopIfTrue="1">
      <formula>$AC132&lt;&gt;$V132</formula>
    </cfRule>
    <cfRule type="expression" dxfId="25" priority="42" stopIfTrue="1">
      <formula>AND($AC132&gt;0,$AC132&lt;=$AD$12)</formula>
    </cfRule>
  </conditionalFormatting>
  <conditionalFormatting sqref="BD132:BG136 AI132:AK136 AG132:AG136 AJ137:AJ144">
    <cfRule type="expression" dxfId="24" priority="21">
      <formula>OR($H132=3,$H132="R3")</formula>
    </cfRule>
  </conditionalFormatting>
  <conditionalFormatting sqref="AH132:AH136">
    <cfRule type="cellIs" dxfId="23" priority="19" stopIfTrue="1" operator="equal">
      <formula>$AG$12</formula>
    </cfRule>
    <cfRule type="cellIs" dxfId="22" priority="20" stopIfTrue="1" operator="lessThan">
      <formula>$AG$12</formula>
    </cfRule>
  </conditionalFormatting>
  <conditionalFormatting sqref="AH132:AH136">
    <cfRule type="expression" dxfId="21" priority="18">
      <formula>OR($H132=3,$H132="R3")</formula>
    </cfRule>
  </conditionalFormatting>
  <conditionalFormatting sqref="V132:V136">
    <cfRule type="expression" dxfId="20" priority="17">
      <formula>$H132=1</formula>
    </cfRule>
  </conditionalFormatting>
  <conditionalFormatting sqref="Z132:AC136">
    <cfRule type="expression" dxfId="19" priority="16">
      <formula>$Z132="Exempt"</formula>
    </cfRule>
  </conditionalFormatting>
  <conditionalFormatting sqref="G132:G136 G138:G143">
    <cfRule type="cellIs" dxfId="18" priority="15" stopIfTrue="1" operator="notEqual">
      <formula>G131</formula>
    </cfRule>
  </conditionalFormatting>
  <conditionalFormatting sqref="G137">
    <cfRule type="cellIs" dxfId="17" priority="14" stopIfTrue="1" operator="notEqual">
      <formula>G136</formula>
    </cfRule>
  </conditionalFormatting>
  <conditionalFormatting sqref="G144">
    <cfRule type="cellIs" dxfId="16" priority="13" stopIfTrue="1" operator="notEqual">
      <formula>G143</formula>
    </cfRule>
  </conditionalFormatting>
  <conditionalFormatting sqref="AD111:AD120 AD17:AD69 AD142:AD314 AD357:AD423 AD316:AD355 AD425:AD456 AD465:AD482">
    <cfRule type="expression" dxfId="15" priority="12" stopIfTrue="1">
      <formula>$H17=1</formula>
    </cfRule>
  </conditionalFormatting>
  <conditionalFormatting sqref="AD111:AD120 AD17:AD69 AD142:AD314 AD357:AD423 AD316:AD355 AD425:AD456 AD465:AD482">
    <cfRule type="expression" dxfId="14" priority="11">
      <formula>OR($H17=3,$H17="R3")</formula>
    </cfRule>
  </conditionalFormatting>
  <conditionalFormatting sqref="AD424">
    <cfRule type="expression" dxfId="13" priority="10" stopIfTrue="1">
      <formula>$H424=1</formula>
    </cfRule>
  </conditionalFormatting>
  <conditionalFormatting sqref="AD424">
    <cfRule type="expression" dxfId="12" priority="9">
      <formula>OR($H424=3,$H424="R3")</formula>
    </cfRule>
  </conditionalFormatting>
  <conditionalFormatting sqref="AD132:AD136">
    <cfRule type="expression" dxfId="11" priority="8" stopIfTrue="1">
      <formula>$H132=1</formula>
    </cfRule>
  </conditionalFormatting>
  <conditionalFormatting sqref="AD132:AD136">
    <cfRule type="expression" dxfId="10" priority="7">
      <formula>OR($H132=3,$H132="R3")</formula>
    </cfRule>
  </conditionalFormatting>
  <conditionalFormatting sqref="AD138:AD141">
    <cfRule type="expression" dxfId="9" priority="6" stopIfTrue="1">
      <formula>$H138=1</formula>
    </cfRule>
  </conditionalFormatting>
  <conditionalFormatting sqref="AD138:AD141">
    <cfRule type="expression" dxfId="8" priority="5">
      <formula>OR($H138=3,$H138="R3")</formula>
    </cfRule>
  </conditionalFormatting>
  <conditionalFormatting sqref="AJ144">
    <cfRule type="expression" dxfId="7" priority="4" stopIfTrue="1">
      <formula>$H144=1</formula>
    </cfRule>
  </conditionalFormatting>
  <conditionalFormatting sqref="AJ137">
    <cfRule type="expression" dxfId="6" priority="3" stopIfTrue="1">
      <formula>$H137=1</formula>
    </cfRule>
  </conditionalFormatting>
  <conditionalFormatting sqref="AJ15">
    <cfRule type="expression" dxfId="5" priority="2" stopIfTrue="1">
      <formula>$H15=1</formula>
    </cfRule>
  </conditionalFormatting>
  <conditionalFormatting sqref="AJ15">
    <cfRule type="expression" dxfId="4" priority="1">
      <formula>OR($H15=3,$H15="R3")</formula>
    </cfRule>
  </conditionalFormatting>
  <conditionalFormatting sqref="A17:B102 C449:D449 A425:B482 A108:B131 A145:B423">
    <cfRule type="expression" dxfId="3" priority="185" stopIfTrue="1">
      <formula>#REF!=1</formula>
    </cfRule>
  </conditionalFormatting>
  <conditionalFormatting sqref="A103:B106">
    <cfRule type="expression" dxfId="2" priority="126" stopIfTrue="1">
      <formula>#REF!=1</formula>
    </cfRule>
  </conditionalFormatting>
  <conditionalFormatting sqref="A107:B107">
    <cfRule type="expression" dxfId="1" priority="125" stopIfTrue="1">
      <formula>#REF!=1</formula>
    </cfRule>
  </conditionalFormatting>
  <conditionalFormatting sqref="A424:B424">
    <cfRule type="expression" dxfId="0" priority="96" stopIfTrue="1">
      <formula>#REF!=1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7"/>
  <sheetViews>
    <sheetView zoomScale="90" zoomScaleNormal="90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J282" sqref="J282"/>
    </sheetView>
  </sheetViews>
  <sheetFormatPr defaultRowHeight="12.75" x14ac:dyDescent="0.2"/>
  <cols>
    <col min="1" max="1" width="7.5703125" style="1" customWidth="1"/>
    <col min="2" max="2" width="31.5703125" style="1" bestFit="1" customWidth="1"/>
    <col min="3" max="3" width="7.7109375" style="1" customWidth="1"/>
    <col min="4" max="4" width="6" style="1" customWidth="1"/>
    <col min="5" max="5" width="11.5703125" style="87" customWidth="1"/>
    <col min="6" max="6" width="3.7109375" style="1" customWidth="1"/>
    <col min="7" max="7" width="6" style="1" customWidth="1"/>
    <col min="8" max="8" width="3.42578125" style="1" bestFit="1" customWidth="1"/>
    <col min="9" max="9" width="9.28515625" style="87" bestFit="1" customWidth="1"/>
    <col min="10" max="10" width="12.140625" style="87" bestFit="1" customWidth="1"/>
    <col min="11" max="11" width="12.140625" style="1" bestFit="1" customWidth="1"/>
    <col min="12" max="12" width="19.28515625" style="1" bestFit="1" customWidth="1"/>
    <col min="13" max="13" width="13.5703125" style="1" bestFit="1" customWidth="1"/>
    <col min="14" max="16" width="12.140625" style="1" bestFit="1" customWidth="1"/>
    <col min="17" max="19" width="9.42578125" style="2" customWidth="1"/>
    <col min="20" max="20" width="17.140625" style="2" bestFit="1" customWidth="1"/>
    <col min="21" max="26" width="9.42578125" style="2" customWidth="1"/>
    <col min="27" max="16384" width="9.140625" style="2"/>
  </cols>
  <sheetData>
    <row r="1" spans="1:20" x14ac:dyDescent="0.2">
      <c r="D1" s="2"/>
      <c r="E1" s="3"/>
      <c r="F1" s="2"/>
      <c r="G1" s="2"/>
      <c r="H1" s="4"/>
      <c r="I1" s="3"/>
      <c r="J1" s="3"/>
      <c r="K1" s="2"/>
      <c r="L1" s="2"/>
      <c r="M1" s="2"/>
      <c r="N1" s="2"/>
      <c r="O1" s="2"/>
      <c r="P1" s="2"/>
      <c r="T1" s="2" t="s">
        <v>973</v>
      </c>
    </row>
    <row r="2" spans="1:20" x14ac:dyDescent="0.2">
      <c r="D2" s="2"/>
      <c r="E2" s="3"/>
      <c r="F2" s="2"/>
      <c r="G2" s="2"/>
      <c r="H2" s="5" t="s">
        <v>0</v>
      </c>
      <c r="I2" s="3"/>
      <c r="J2" s="3"/>
      <c r="K2" s="2"/>
      <c r="L2" s="2"/>
      <c r="M2" s="2"/>
      <c r="N2" s="2"/>
      <c r="O2" s="2"/>
      <c r="P2" s="2"/>
      <c r="T2" s="2" t="s">
        <v>974</v>
      </c>
    </row>
    <row r="3" spans="1:20" x14ac:dyDescent="0.2">
      <c r="E3" s="3"/>
      <c r="F3" s="2"/>
      <c r="G3" s="2"/>
      <c r="H3" s="5" t="s">
        <v>0</v>
      </c>
      <c r="I3" s="3"/>
      <c r="J3" s="3"/>
      <c r="K3" s="132" t="s">
        <v>967</v>
      </c>
      <c r="L3" s="2"/>
      <c r="M3" s="2"/>
      <c r="N3" s="2"/>
      <c r="O3" s="2"/>
      <c r="P3" s="2"/>
    </row>
    <row r="4" spans="1:20" x14ac:dyDescent="0.2">
      <c r="E4" s="6"/>
      <c r="F4" s="7"/>
      <c r="G4" s="2"/>
      <c r="H4" s="5" t="s">
        <v>0</v>
      </c>
      <c r="I4" s="3"/>
      <c r="J4" s="3"/>
      <c r="K4" s="132" t="s">
        <v>968</v>
      </c>
      <c r="L4" s="2"/>
      <c r="M4" s="2"/>
      <c r="N4" s="2"/>
      <c r="O4" s="2"/>
      <c r="P4" s="2"/>
    </row>
    <row r="5" spans="1:20" x14ac:dyDescent="0.2">
      <c r="C5" s="8"/>
      <c r="D5" s="8"/>
      <c r="E5" s="6"/>
      <c r="F5" s="7"/>
      <c r="G5" s="2"/>
      <c r="H5" s="5" t="s">
        <v>0</v>
      </c>
      <c r="I5" s="126" t="s">
        <v>954</v>
      </c>
      <c r="J5" s="126" t="s">
        <v>955</v>
      </c>
      <c r="K5" s="126" t="s">
        <v>956</v>
      </c>
      <c r="L5" s="126" t="s">
        <v>957</v>
      </c>
      <c r="M5" s="126" t="s">
        <v>958</v>
      </c>
      <c r="N5" s="126" t="s">
        <v>959</v>
      </c>
      <c r="O5" s="126" t="s">
        <v>960</v>
      </c>
      <c r="P5" s="126" t="s">
        <v>961</v>
      </c>
    </row>
    <row r="6" spans="1:20" x14ac:dyDescent="0.2">
      <c r="A6" s="131" t="s">
        <v>969</v>
      </c>
      <c r="C6" s="9"/>
      <c r="D6" s="9"/>
      <c r="E6" s="6"/>
      <c r="F6" s="7"/>
      <c r="G6" s="2"/>
      <c r="H6" s="5" t="s">
        <v>0</v>
      </c>
      <c r="I6" s="95"/>
      <c r="J6" s="95"/>
      <c r="K6" s="10"/>
      <c r="L6" s="10"/>
      <c r="M6" s="10"/>
      <c r="N6" s="10"/>
      <c r="O6" s="10"/>
      <c r="P6" s="10"/>
    </row>
    <row r="7" spans="1:20" ht="15.75" x14ac:dyDescent="0.3">
      <c r="A7" s="131" t="s">
        <v>970</v>
      </c>
      <c r="E7" s="6"/>
      <c r="F7" s="7"/>
      <c r="G7" s="2"/>
      <c r="H7" s="5" t="s">
        <v>0</v>
      </c>
      <c r="I7" s="96"/>
      <c r="J7" s="96"/>
      <c r="K7" s="11"/>
      <c r="L7" s="127" t="s">
        <v>962</v>
      </c>
      <c r="M7" s="129" t="s">
        <v>963</v>
      </c>
      <c r="N7" s="130" t="s">
        <v>964</v>
      </c>
      <c r="O7" s="130" t="s">
        <v>965</v>
      </c>
      <c r="P7" s="130" t="s">
        <v>966</v>
      </c>
    </row>
    <row r="8" spans="1:20" x14ac:dyDescent="0.2">
      <c r="C8" s="12"/>
      <c r="D8" s="12"/>
      <c r="E8" s="13"/>
      <c r="F8" s="14"/>
      <c r="G8" s="2"/>
      <c r="H8" s="5" t="s">
        <v>0</v>
      </c>
      <c r="I8" s="97" t="s">
        <v>932</v>
      </c>
      <c r="J8" s="97" t="s">
        <v>932</v>
      </c>
      <c r="K8" s="15" t="s">
        <v>932</v>
      </c>
      <c r="L8" s="15" t="s">
        <v>944</v>
      </c>
      <c r="M8" s="15" t="s">
        <v>940</v>
      </c>
      <c r="N8" s="15" t="s">
        <v>947</v>
      </c>
      <c r="O8" s="15" t="s">
        <v>940</v>
      </c>
      <c r="P8" s="15" t="s">
        <v>952</v>
      </c>
    </row>
    <row r="9" spans="1:20" x14ac:dyDescent="0.2">
      <c r="A9" s="1" t="s">
        <v>975</v>
      </c>
      <c r="E9" s="16"/>
      <c r="F9" s="17"/>
      <c r="G9" s="2"/>
      <c r="H9" s="5" t="s">
        <v>0</v>
      </c>
      <c r="I9" s="97" t="s">
        <v>934</v>
      </c>
      <c r="J9" s="97" t="s">
        <v>933</v>
      </c>
      <c r="K9" s="15" t="s">
        <v>933</v>
      </c>
      <c r="L9" s="97" t="s">
        <v>945</v>
      </c>
      <c r="M9" s="15" t="s">
        <v>941</v>
      </c>
      <c r="N9" s="15" t="s">
        <v>948</v>
      </c>
      <c r="O9" s="15" t="s">
        <v>951</v>
      </c>
      <c r="P9" s="15" t="s">
        <v>940</v>
      </c>
    </row>
    <row r="10" spans="1:20" x14ac:dyDescent="0.2">
      <c r="A10" s="1" t="s">
        <v>976</v>
      </c>
      <c r="E10" s="16"/>
      <c r="F10" s="17"/>
      <c r="G10" s="2"/>
      <c r="H10" s="5" t="s">
        <v>0</v>
      </c>
      <c r="I10" s="97"/>
      <c r="J10" s="98" t="s">
        <v>935</v>
      </c>
      <c r="K10" s="15" t="s">
        <v>935</v>
      </c>
      <c r="L10" s="97" t="s">
        <v>946</v>
      </c>
      <c r="M10" s="15" t="s">
        <v>942</v>
      </c>
      <c r="N10" s="15" t="s">
        <v>949</v>
      </c>
      <c r="O10" s="15" t="s">
        <v>935</v>
      </c>
      <c r="P10" s="15" t="s">
        <v>951</v>
      </c>
    </row>
    <row r="11" spans="1:20" x14ac:dyDescent="0.2">
      <c r="E11" s="18"/>
      <c r="F11" s="19"/>
      <c r="G11" s="2"/>
      <c r="H11" s="5" t="s">
        <v>0</v>
      </c>
      <c r="I11" s="98"/>
      <c r="J11" s="98"/>
      <c r="K11" s="133" t="s">
        <v>936</v>
      </c>
      <c r="L11" s="98" t="s">
        <v>972</v>
      </c>
      <c r="M11" s="98" t="s">
        <v>943</v>
      </c>
      <c r="N11" s="20" t="s">
        <v>950</v>
      </c>
      <c r="O11" s="20"/>
      <c r="P11" s="20" t="s">
        <v>953</v>
      </c>
    </row>
    <row r="12" spans="1:20" x14ac:dyDescent="0.2">
      <c r="E12" s="6"/>
      <c r="F12" s="7"/>
      <c r="G12" s="2"/>
      <c r="H12" s="4"/>
      <c r="I12" s="99"/>
      <c r="J12" s="99"/>
      <c r="K12" s="135" t="s">
        <v>977</v>
      </c>
      <c r="L12" s="128">
        <f>MAX($K$17:$K$318)</f>
        <v>19189.45</v>
      </c>
      <c r="M12" s="118">
        <v>5.5E-2</v>
      </c>
      <c r="N12" s="21"/>
      <c r="O12" s="21"/>
      <c r="P12" s="21"/>
    </row>
    <row r="13" spans="1:20" x14ac:dyDescent="0.2">
      <c r="A13" s="22" t="s">
        <v>1</v>
      </c>
      <c r="B13" s="23" t="s">
        <v>2</v>
      </c>
      <c r="C13" s="23" t="s">
        <v>3</v>
      </c>
      <c r="D13" s="23"/>
      <c r="E13" s="24" t="s">
        <v>4</v>
      </c>
      <c r="F13" s="25" t="s">
        <v>5</v>
      </c>
      <c r="G13" s="26" t="s">
        <v>6</v>
      </c>
      <c r="H13" s="4">
        <v>32</v>
      </c>
      <c r="I13" s="100">
        <f>I319</f>
        <v>89163.23</v>
      </c>
      <c r="J13" s="100">
        <f>J319</f>
        <v>14424.84</v>
      </c>
      <c r="K13" s="94">
        <f>K319</f>
        <v>14106.3</v>
      </c>
      <c r="L13" s="116">
        <f t="shared" ref="L13:P13" si="0">L319</f>
        <v>0.73509999999999998</v>
      </c>
      <c r="M13" s="125">
        <f t="shared" si="0"/>
        <v>1.9800000000000002E-2</v>
      </c>
      <c r="N13" s="94">
        <f t="shared" si="0"/>
        <v>14385.6</v>
      </c>
      <c r="O13" s="94">
        <f t="shared" si="0"/>
        <v>279.30000000000109</v>
      </c>
      <c r="P13" s="27">
        <f t="shared" si="0"/>
        <v>23119482</v>
      </c>
    </row>
    <row r="14" spans="1:20" x14ac:dyDescent="0.2">
      <c r="A14" s="28"/>
      <c r="B14" s="29"/>
      <c r="C14" s="29"/>
      <c r="D14" s="29"/>
      <c r="E14" s="30"/>
      <c r="F14" s="29"/>
      <c r="G14" s="28"/>
      <c r="H14" s="28"/>
      <c r="I14" s="101"/>
      <c r="J14" s="101"/>
      <c r="K14" s="28"/>
      <c r="L14" s="28"/>
      <c r="M14" s="28"/>
      <c r="N14" s="28"/>
      <c r="O14" s="28"/>
      <c r="P14" s="28"/>
    </row>
    <row r="15" spans="1:20" x14ac:dyDescent="0.2">
      <c r="A15" s="2"/>
      <c r="B15" s="31"/>
      <c r="C15" s="31"/>
      <c r="D15" s="31"/>
      <c r="E15" s="32"/>
      <c r="F15" s="7"/>
      <c r="G15" s="2"/>
      <c r="H15" s="4"/>
      <c r="I15" s="103" t="s">
        <v>978</v>
      </c>
      <c r="J15" s="103" t="s">
        <v>978</v>
      </c>
      <c r="K15" s="88" t="s">
        <v>978</v>
      </c>
      <c r="L15" s="110" t="e">
        <f>ROUND(K15/$K$17,4)</f>
        <v>#VALUE!</v>
      </c>
      <c r="M15" s="119" t="str">
        <f>IF(ISNUMBER($L15)=FALSE,"na",MIN(ROUND($M$12/$L15-$M$12,4),$M$12))</f>
        <v>na</v>
      </c>
      <c r="N15" s="88" t="str">
        <f>IF(ISNUMBER($M15)=FALSE,"na",ROUND($K15*(1+$M15),2))</f>
        <v>na</v>
      </c>
      <c r="O15" s="88" t="str">
        <f>IF($N15="na","na",N15-K15)</f>
        <v>na</v>
      </c>
      <c r="P15" s="88" t="str">
        <f>IF($N15="na","na",ROUND(I15*O15,0))</f>
        <v>na</v>
      </c>
    </row>
    <row r="16" spans="1:20" x14ac:dyDescent="0.2">
      <c r="A16" s="34"/>
      <c r="B16" s="35"/>
      <c r="C16" s="35"/>
      <c r="D16" s="35"/>
      <c r="E16" s="36"/>
      <c r="F16" s="35"/>
      <c r="G16" s="35"/>
      <c r="H16" s="35"/>
      <c r="I16" s="36"/>
      <c r="J16" s="36"/>
      <c r="K16" s="35"/>
      <c r="L16" s="35"/>
      <c r="M16" s="35"/>
      <c r="N16" s="35"/>
      <c r="O16" s="35"/>
      <c r="P16" s="35"/>
    </row>
    <row r="17" spans="1:16" x14ac:dyDescent="0.2">
      <c r="A17" s="22" t="s">
        <v>65</v>
      </c>
      <c r="B17" s="37" t="s">
        <v>66</v>
      </c>
      <c r="C17" s="38" t="s">
        <v>65</v>
      </c>
      <c r="D17" s="24" t="s">
        <v>66</v>
      </c>
      <c r="E17" s="39" t="s">
        <v>67</v>
      </c>
      <c r="F17" s="40" t="s">
        <v>10</v>
      </c>
      <c r="G17" s="41">
        <v>3</v>
      </c>
      <c r="H17" s="4"/>
      <c r="I17" s="103">
        <v>45.95</v>
      </c>
      <c r="J17" s="103">
        <v>20200.37</v>
      </c>
      <c r="K17" s="88">
        <v>19189.45</v>
      </c>
      <c r="L17" s="110">
        <f>ROUND(K17/$K$17,4)</f>
        <v>1</v>
      </c>
      <c r="M17" s="119">
        <f t="shared" ref="M17:M80" si="1">IF(ISNUMBER($L17)=FALSE,"na",MIN(ROUND($M$12/$L17-$M$12,4),$M$12))</f>
        <v>0</v>
      </c>
      <c r="N17" s="88">
        <f t="shared" ref="N17:N80" si="2">IF(ISNUMBER($M17)=FALSE,"na",ROUND($K17*(1+$M17),2))</f>
        <v>19189.45</v>
      </c>
      <c r="O17" s="88">
        <f t="shared" ref="O17:O80" si="3">IF($N17="na","na",N17-K17)</f>
        <v>0</v>
      </c>
      <c r="P17" s="88">
        <f t="shared" ref="P17:P80" si="4">IF($N17="na","na",ROUND(I17*O17,0))</f>
        <v>0</v>
      </c>
    </row>
    <row r="18" spans="1:16" x14ac:dyDescent="0.2">
      <c r="A18" s="22" t="s">
        <v>818</v>
      </c>
      <c r="B18" s="37" t="s">
        <v>819</v>
      </c>
      <c r="C18" s="38" t="s">
        <v>818</v>
      </c>
      <c r="D18" s="24" t="s">
        <v>819</v>
      </c>
      <c r="E18" s="39" t="s">
        <v>820</v>
      </c>
      <c r="F18" s="40" t="s">
        <v>74</v>
      </c>
      <c r="G18" s="74">
        <v>51</v>
      </c>
      <c r="H18" s="4"/>
      <c r="I18" s="103">
        <v>74.62</v>
      </c>
      <c r="J18" s="103">
        <v>18687.59</v>
      </c>
      <c r="K18" s="88">
        <v>18674.439999999999</v>
      </c>
      <c r="L18" s="117" t="s">
        <v>939</v>
      </c>
      <c r="M18" s="119" t="str">
        <f t="shared" si="1"/>
        <v>na</v>
      </c>
      <c r="N18" s="33" t="str">
        <f t="shared" si="2"/>
        <v>na</v>
      </c>
      <c r="O18" s="88" t="str">
        <f t="shared" si="3"/>
        <v>na</v>
      </c>
      <c r="P18" s="33" t="str">
        <f t="shared" si="4"/>
        <v>na</v>
      </c>
    </row>
    <row r="19" spans="1:16" x14ac:dyDescent="0.2">
      <c r="A19" s="22" t="s">
        <v>803</v>
      </c>
      <c r="B19" s="37" t="s">
        <v>804</v>
      </c>
      <c r="C19" s="38" t="s">
        <v>803</v>
      </c>
      <c r="D19" s="24" t="s">
        <v>804</v>
      </c>
      <c r="E19" s="39" t="s">
        <v>805</v>
      </c>
      <c r="F19" s="40" t="s">
        <v>10</v>
      </c>
      <c r="G19" s="41">
        <v>50</v>
      </c>
      <c r="H19" s="4"/>
      <c r="I19" s="103">
        <v>47.65</v>
      </c>
      <c r="J19" s="103">
        <v>17817.36</v>
      </c>
      <c r="K19" s="88">
        <v>17794.34</v>
      </c>
      <c r="L19" s="117" t="s">
        <v>939</v>
      </c>
      <c r="M19" s="119" t="str">
        <f t="shared" si="1"/>
        <v>na</v>
      </c>
      <c r="N19" s="33" t="str">
        <f t="shared" si="2"/>
        <v>na</v>
      </c>
      <c r="O19" s="88" t="str">
        <f t="shared" si="3"/>
        <v>na</v>
      </c>
      <c r="P19" s="33" t="str">
        <f t="shared" si="4"/>
        <v>na</v>
      </c>
    </row>
    <row r="20" spans="1:16" x14ac:dyDescent="0.2">
      <c r="A20" s="22" t="s">
        <v>827</v>
      </c>
      <c r="B20" s="37" t="s">
        <v>828</v>
      </c>
      <c r="C20" s="38" t="s">
        <v>827</v>
      </c>
      <c r="D20" s="24" t="s">
        <v>829</v>
      </c>
      <c r="E20" s="39" t="s">
        <v>830</v>
      </c>
      <c r="F20" s="40" t="s">
        <v>74</v>
      </c>
      <c r="G20" s="41">
        <v>51</v>
      </c>
      <c r="H20" s="4"/>
      <c r="I20" s="103">
        <v>43.88</v>
      </c>
      <c r="J20" s="103">
        <v>17153.03</v>
      </c>
      <c r="K20" s="88">
        <v>17153.03</v>
      </c>
      <c r="L20" s="110">
        <f t="shared" ref="L20:L42" si="5">ROUND(K20/$K$17,4)</f>
        <v>0.89390000000000003</v>
      </c>
      <c r="M20" s="119">
        <f t="shared" si="1"/>
        <v>6.4999999999999997E-3</v>
      </c>
      <c r="N20" s="33">
        <f t="shared" si="2"/>
        <v>17264.52</v>
      </c>
      <c r="O20" s="88">
        <f t="shared" si="3"/>
        <v>111.4900000000016</v>
      </c>
      <c r="P20" s="33">
        <f t="shared" si="4"/>
        <v>4892</v>
      </c>
    </row>
    <row r="21" spans="1:16" x14ac:dyDescent="0.2">
      <c r="A21" s="22" t="s">
        <v>761</v>
      </c>
      <c r="B21" s="37" t="s">
        <v>762</v>
      </c>
      <c r="C21" s="38" t="s">
        <v>761</v>
      </c>
      <c r="D21" s="24" t="s">
        <v>762</v>
      </c>
      <c r="E21" s="39" t="s">
        <v>763</v>
      </c>
      <c r="F21" s="40" t="s">
        <v>131</v>
      </c>
      <c r="G21" s="41">
        <v>48</v>
      </c>
      <c r="H21" s="4"/>
      <c r="I21" s="103">
        <v>155.07</v>
      </c>
      <c r="J21" s="103">
        <v>17105.22</v>
      </c>
      <c r="K21" s="88">
        <v>17105.22</v>
      </c>
      <c r="L21" s="110">
        <f t="shared" si="5"/>
        <v>0.89139999999999997</v>
      </c>
      <c r="M21" s="119">
        <f t="shared" si="1"/>
        <v>6.7000000000000002E-3</v>
      </c>
      <c r="N21" s="33">
        <f t="shared" si="2"/>
        <v>17219.82</v>
      </c>
      <c r="O21" s="88">
        <f t="shared" si="3"/>
        <v>114.59999999999854</v>
      </c>
      <c r="P21" s="33">
        <f t="shared" si="4"/>
        <v>17771</v>
      </c>
    </row>
    <row r="22" spans="1:16" x14ac:dyDescent="0.2">
      <c r="A22" s="42" t="s">
        <v>68</v>
      </c>
      <c r="B22" s="43" t="s">
        <v>69</v>
      </c>
      <c r="C22" s="44" t="s">
        <v>68</v>
      </c>
      <c r="D22" s="45" t="s">
        <v>69</v>
      </c>
      <c r="E22" s="46" t="s">
        <v>70</v>
      </c>
      <c r="F22" s="47" t="s">
        <v>10</v>
      </c>
      <c r="G22" s="48">
        <v>3</v>
      </c>
      <c r="H22" s="4"/>
      <c r="I22" s="104">
        <v>967.71</v>
      </c>
      <c r="J22" s="104">
        <v>17593.73</v>
      </c>
      <c r="K22" s="89">
        <v>16993.95</v>
      </c>
      <c r="L22" s="111">
        <f t="shared" si="5"/>
        <v>0.88560000000000005</v>
      </c>
      <c r="M22" s="120">
        <f t="shared" si="1"/>
        <v>7.1000000000000004E-3</v>
      </c>
      <c r="N22" s="49">
        <f t="shared" si="2"/>
        <v>17114.61</v>
      </c>
      <c r="O22" s="89">
        <f t="shared" si="3"/>
        <v>120.65999999999985</v>
      </c>
      <c r="P22" s="49">
        <f t="shared" si="4"/>
        <v>116764</v>
      </c>
    </row>
    <row r="23" spans="1:16" x14ac:dyDescent="0.2">
      <c r="A23" s="22" t="s">
        <v>902</v>
      </c>
      <c r="B23" s="37" t="s">
        <v>903</v>
      </c>
      <c r="C23" s="38" t="s">
        <v>902</v>
      </c>
      <c r="D23" s="24" t="s">
        <v>903</v>
      </c>
      <c r="E23" s="39" t="s">
        <v>904</v>
      </c>
      <c r="F23" s="40" t="s">
        <v>74</v>
      </c>
      <c r="G23" s="41">
        <v>63</v>
      </c>
      <c r="H23" s="4"/>
      <c r="I23" s="103">
        <v>72.819999999999993</v>
      </c>
      <c r="J23" s="103">
        <v>17396.400000000001</v>
      </c>
      <c r="K23" s="88">
        <v>16953.800000000003</v>
      </c>
      <c r="L23" s="110">
        <f t="shared" si="5"/>
        <v>0.88349999999999995</v>
      </c>
      <c r="M23" s="119">
        <f t="shared" si="1"/>
        <v>7.3000000000000001E-3</v>
      </c>
      <c r="N23" s="33">
        <f t="shared" si="2"/>
        <v>17077.560000000001</v>
      </c>
      <c r="O23" s="88">
        <f t="shared" si="3"/>
        <v>123.7599999999984</v>
      </c>
      <c r="P23" s="33">
        <f t="shared" si="4"/>
        <v>9012</v>
      </c>
    </row>
    <row r="24" spans="1:16" x14ac:dyDescent="0.2">
      <c r="A24" s="22" t="s">
        <v>767</v>
      </c>
      <c r="B24" s="37" t="s">
        <v>768</v>
      </c>
      <c r="C24" s="38" t="s">
        <v>767</v>
      </c>
      <c r="D24" s="24" t="s">
        <v>768</v>
      </c>
      <c r="E24" s="39" t="s">
        <v>769</v>
      </c>
      <c r="F24" s="40" t="s">
        <v>131</v>
      </c>
      <c r="G24" s="41">
        <v>48</v>
      </c>
      <c r="H24" s="4"/>
      <c r="I24" s="103">
        <v>177.34</v>
      </c>
      <c r="J24" s="103">
        <v>16951.82</v>
      </c>
      <c r="K24" s="88">
        <v>16951.82</v>
      </c>
      <c r="L24" s="110">
        <f t="shared" si="5"/>
        <v>0.88339999999999996</v>
      </c>
      <c r="M24" s="119">
        <f t="shared" si="1"/>
        <v>7.3000000000000001E-3</v>
      </c>
      <c r="N24" s="33">
        <f t="shared" si="2"/>
        <v>17075.57</v>
      </c>
      <c r="O24" s="88">
        <f t="shared" si="3"/>
        <v>123.75</v>
      </c>
      <c r="P24" s="33">
        <f t="shared" si="4"/>
        <v>21946</v>
      </c>
    </row>
    <row r="25" spans="1:16" x14ac:dyDescent="0.2">
      <c r="A25" s="22" t="s">
        <v>119</v>
      </c>
      <c r="B25" s="37" t="s">
        <v>120</v>
      </c>
      <c r="C25" s="38" t="s">
        <v>119</v>
      </c>
      <c r="D25" s="24" t="s">
        <v>120</v>
      </c>
      <c r="E25" s="39" t="s">
        <v>121</v>
      </c>
      <c r="F25" s="40" t="s">
        <v>74</v>
      </c>
      <c r="G25" s="41">
        <v>6</v>
      </c>
      <c r="H25" s="4"/>
      <c r="I25" s="103">
        <v>119.26</v>
      </c>
      <c r="J25" s="103">
        <v>16947.82</v>
      </c>
      <c r="K25" s="88">
        <v>16947.02</v>
      </c>
      <c r="L25" s="110">
        <f t="shared" si="5"/>
        <v>0.8831</v>
      </c>
      <c r="M25" s="119">
        <f t="shared" si="1"/>
        <v>7.3000000000000001E-3</v>
      </c>
      <c r="N25" s="33">
        <f t="shared" si="2"/>
        <v>17070.73</v>
      </c>
      <c r="O25" s="88">
        <f t="shared" si="3"/>
        <v>123.70999999999913</v>
      </c>
      <c r="P25" s="33">
        <f t="shared" si="4"/>
        <v>14754</v>
      </c>
    </row>
    <row r="26" spans="1:16" x14ac:dyDescent="0.2">
      <c r="A26" s="22" t="s">
        <v>657</v>
      </c>
      <c r="B26" s="37" t="s">
        <v>658</v>
      </c>
      <c r="C26" s="38" t="s">
        <v>657</v>
      </c>
      <c r="D26" s="24" t="s">
        <v>658</v>
      </c>
      <c r="E26" s="39" t="s">
        <v>659</v>
      </c>
      <c r="F26" s="40" t="s">
        <v>74</v>
      </c>
      <c r="G26" s="41">
        <v>38</v>
      </c>
      <c r="H26" s="4"/>
      <c r="I26" s="103">
        <v>121.67</v>
      </c>
      <c r="J26" s="103">
        <v>17285.28</v>
      </c>
      <c r="K26" s="88">
        <v>16945.91</v>
      </c>
      <c r="L26" s="110">
        <f t="shared" si="5"/>
        <v>0.8831</v>
      </c>
      <c r="M26" s="119">
        <f t="shared" si="1"/>
        <v>7.3000000000000001E-3</v>
      </c>
      <c r="N26" s="33">
        <f t="shared" si="2"/>
        <v>17069.62</v>
      </c>
      <c r="O26" s="88">
        <f t="shared" si="3"/>
        <v>123.70999999999913</v>
      </c>
      <c r="P26" s="33">
        <f t="shared" si="4"/>
        <v>15052</v>
      </c>
    </row>
    <row r="27" spans="1:16" x14ac:dyDescent="0.2">
      <c r="A27" s="22" t="s">
        <v>444</v>
      </c>
      <c r="B27" s="37" t="s">
        <v>445</v>
      </c>
      <c r="C27" s="38" t="s">
        <v>444</v>
      </c>
      <c r="D27" s="24" t="s">
        <v>445</v>
      </c>
      <c r="E27" s="39" t="s">
        <v>446</v>
      </c>
      <c r="F27" s="40" t="s">
        <v>437</v>
      </c>
      <c r="G27" s="41">
        <v>27</v>
      </c>
      <c r="H27" s="4"/>
      <c r="I27" s="103">
        <v>400.04</v>
      </c>
      <c r="J27" s="103">
        <v>18213.580000000002</v>
      </c>
      <c r="K27" s="88">
        <v>16935.460000000003</v>
      </c>
      <c r="L27" s="110">
        <f t="shared" si="5"/>
        <v>0.88249999999999995</v>
      </c>
      <c r="M27" s="119">
        <f t="shared" si="1"/>
        <v>7.3000000000000001E-3</v>
      </c>
      <c r="N27" s="33">
        <f t="shared" si="2"/>
        <v>17059.09</v>
      </c>
      <c r="O27" s="88">
        <f t="shared" si="3"/>
        <v>123.62999999999738</v>
      </c>
      <c r="P27" s="33">
        <f t="shared" si="4"/>
        <v>49457</v>
      </c>
    </row>
    <row r="28" spans="1:16" x14ac:dyDescent="0.2">
      <c r="A28" s="22" t="s">
        <v>555</v>
      </c>
      <c r="B28" s="37" t="s">
        <v>556</v>
      </c>
      <c r="C28" s="38" t="s">
        <v>555</v>
      </c>
      <c r="D28" s="24" t="s">
        <v>556</v>
      </c>
      <c r="E28" s="39" t="s">
        <v>557</v>
      </c>
      <c r="F28" s="40" t="s">
        <v>74</v>
      </c>
      <c r="G28" s="41">
        <v>33</v>
      </c>
      <c r="H28" s="4"/>
      <c r="I28" s="103">
        <v>166.2</v>
      </c>
      <c r="J28" s="103">
        <v>16886.82</v>
      </c>
      <c r="K28" s="88">
        <v>16886.82</v>
      </c>
      <c r="L28" s="110">
        <f t="shared" si="5"/>
        <v>0.88</v>
      </c>
      <c r="M28" s="119">
        <f t="shared" si="1"/>
        <v>7.4999999999999997E-3</v>
      </c>
      <c r="N28" s="33">
        <f t="shared" si="2"/>
        <v>17013.47</v>
      </c>
      <c r="O28" s="88">
        <f t="shared" si="3"/>
        <v>126.65000000000146</v>
      </c>
      <c r="P28" s="33">
        <f t="shared" si="4"/>
        <v>21049</v>
      </c>
    </row>
    <row r="29" spans="1:16" x14ac:dyDescent="0.2">
      <c r="A29" s="22" t="s">
        <v>610</v>
      </c>
      <c r="B29" s="37" t="s">
        <v>611</v>
      </c>
      <c r="C29" s="38" t="s">
        <v>610</v>
      </c>
      <c r="D29" s="24" t="s">
        <v>611</v>
      </c>
      <c r="E29" s="39" t="s">
        <v>612</v>
      </c>
      <c r="F29" s="40" t="s">
        <v>471</v>
      </c>
      <c r="G29" s="41">
        <v>35</v>
      </c>
      <c r="H29" s="4"/>
      <c r="I29" s="103">
        <v>48.21</v>
      </c>
      <c r="J29" s="103">
        <v>16908.11</v>
      </c>
      <c r="K29" s="88">
        <v>16862.5</v>
      </c>
      <c r="L29" s="110">
        <f t="shared" si="5"/>
        <v>0.87870000000000004</v>
      </c>
      <c r="M29" s="119">
        <f t="shared" si="1"/>
        <v>7.6E-3</v>
      </c>
      <c r="N29" s="33">
        <f t="shared" si="2"/>
        <v>16990.66</v>
      </c>
      <c r="O29" s="88">
        <f t="shared" si="3"/>
        <v>128.15999999999985</v>
      </c>
      <c r="P29" s="33">
        <f t="shared" si="4"/>
        <v>6179</v>
      </c>
    </row>
    <row r="30" spans="1:16" x14ac:dyDescent="0.2">
      <c r="A30" s="22" t="s">
        <v>543</v>
      </c>
      <c r="B30" s="37" t="s">
        <v>544</v>
      </c>
      <c r="C30" s="38" t="s">
        <v>543</v>
      </c>
      <c r="D30" s="24" t="s">
        <v>544</v>
      </c>
      <c r="E30" s="39" t="s">
        <v>545</v>
      </c>
      <c r="F30" s="40" t="s">
        <v>471</v>
      </c>
      <c r="G30" s="41">
        <v>32</v>
      </c>
      <c r="H30" s="4"/>
      <c r="I30" s="103">
        <v>185</v>
      </c>
      <c r="J30" s="103">
        <v>19727.72</v>
      </c>
      <c r="K30" s="88">
        <v>16840.190000000002</v>
      </c>
      <c r="L30" s="110">
        <f t="shared" si="5"/>
        <v>0.87760000000000005</v>
      </c>
      <c r="M30" s="119">
        <f t="shared" si="1"/>
        <v>7.7000000000000002E-3</v>
      </c>
      <c r="N30" s="33">
        <f t="shared" si="2"/>
        <v>16969.86</v>
      </c>
      <c r="O30" s="88">
        <f t="shared" si="3"/>
        <v>129.66999999999825</v>
      </c>
      <c r="P30" s="33">
        <f t="shared" si="4"/>
        <v>23989</v>
      </c>
    </row>
    <row r="31" spans="1:16" x14ac:dyDescent="0.2">
      <c r="A31" s="22" t="s">
        <v>101</v>
      </c>
      <c r="B31" s="37" t="s">
        <v>102</v>
      </c>
      <c r="C31" s="38" t="s">
        <v>101</v>
      </c>
      <c r="D31" s="24" t="s">
        <v>102</v>
      </c>
      <c r="E31" s="39" t="s">
        <v>103</v>
      </c>
      <c r="F31" s="40" t="s">
        <v>100</v>
      </c>
      <c r="G31" s="41">
        <v>5</v>
      </c>
      <c r="H31" s="4"/>
      <c r="I31" s="103">
        <v>124.01</v>
      </c>
      <c r="J31" s="103">
        <v>17101.8</v>
      </c>
      <c r="K31" s="88">
        <v>16836.57</v>
      </c>
      <c r="L31" s="110">
        <f t="shared" si="5"/>
        <v>0.87739999999999996</v>
      </c>
      <c r="M31" s="119">
        <f t="shared" si="1"/>
        <v>7.7000000000000002E-3</v>
      </c>
      <c r="N31" s="33">
        <f t="shared" si="2"/>
        <v>16966.21</v>
      </c>
      <c r="O31" s="88">
        <f t="shared" si="3"/>
        <v>129.63999999999942</v>
      </c>
      <c r="P31" s="33">
        <f t="shared" si="4"/>
        <v>16077</v>
      </c>
    </row>
    <row r="32" spans="1:16" x14ac:dyDescent="0.2">
      <c r="A32" s="22" t="s">
        <v>732</v>
      </c>
      <c r="B32" s="37" t="s">
        <v>733</v>
      </c>
      <c r="C32" s="38" t="s">
        <v>732</v>
      </c>
      <c r="D32" s="24" t="s">
        <v>733</v>
      </c>
      <c r="E32" s="39" t="s">
        <v>734</v>
      </c>
      <c r="F32" s="40" t="s">
        <v>131</v>
      </c>
      <c r="G32" s="41">
        <v>46</v>
      </c>
      <c r="H32" s="4"/>
      <c r="I32" s="103">
        <v>75.89</v>
      </c>
      <c r="J32" s="103">
        <v>16810.78</v>
      </c>
      <c r="K32" s="88">
        <v>16810.78</v>
      </c>
      <c r="L32" s="110">
        <f t="shared" si="5"/>
        <v>0.876</v>
      </c>
      <c r="M32" s="119">
        <f t="shared" si="1"/>
        <v>7.7999999999999996E-3</v>
      </c>
      <c r="N32" s="33">
        <f t="shared" si="2"/>
        <v>16941.900000000001</v>
      </c>
      <c r="O32" s="88">
        <f t="shared" si="3"/>
        <v>131.12000000000262</v>
      </c>
      <c r="P32" s="33">
        <f t="shared" si="4"/>
        <v>9951</v>
      </c>
    </row>
    <row r="33" spans="1:16" x14ac:dyDescent="0.2">
      <c r="A33" s="22" t="s">
        <v>56</v>
      </c>
      <c r="B33" s="37" t="s">
        <v>57</v>
      </c>
      <c r="C33" s="38" t="s">
        <v>56</v>
      </c>
      <c r="D33" s="24" t="s">
        <v>57</v>
      </c>
      <c r="E33" s="39" t="s">
        <v>58</v>
      </c>
      <c r="F33" s="40" t="s">
        <v>10</v>
      </c>
      <c r="G33" s="41">
        <v>3</v>
      </c>
      <c r="H33" s="4"/>
      <c r="I33" s="103">
        <v>33.729999999999997</v>
      </c>
      <c r="J33" s="103">
        <v>17301.04</v>
      </c>
      <c r="K33" s="88">
        <v>16786.780000000002</v>
      </c>
      <c r="L33" s="110">
        <f t="shared" si="5"/>
        <v>0.87480000000000002</v>
      </c>
      <c r="M33" s="119">
        <f t="shared" si="1"/>
        <v>7.9000000000000008E-3</v>
      </c>
      <c r="N33" s="33">
        <f t="shared" si="2"/>
        <v>16919.400000000001</v>
      </c>
      <c r="O33" s="88">
        <f t="shared" si="3"/>
        <v>132.61999999999898</v>
      </c>
      <c r="P33" s="33">
        <f t="shared" si="4"/>
        <v>4473</v>
      </c>
    </row>
    <row r="34" spans="1:16" x14ac:dyDescent="0.2">
      <c r="A34" s="50" t="s">
        <v>616</v>
      </c>
      <c r="B34" s="51" t="s">
        <v>617</v>
      </c>
      <c r="C34" s="52" t="s">
        <v>616</v>
      </c>
      <c r="D34" s="53" t="s">
        <v>617</v>
      </c>
      <c r="E34" s="54" t="s">
        <v>618</v>
      </c>
      <c r="F34" s="55" t="s">
        <v>497</v>
      </c>
      <c r="G34" s="56">
        <v>35</v>
      </c>
      <c r="H34" s="4"/>
      <c r="I34" s="105">
        <v>74.319999999999993</v>
      </c>
      <c r="J34" s="105">
        <v>16750.28</v>
      </c>
      <c r="K34" s="90">
        <v>16705.899999999998</v>
      </c>
      <c r="L34" s="113">
        <f t="shared" si="5"/>
        <v>0.87060000000000004</v>
      </c>
      <c r="M34" s="122">
        <f t="shared" si="1"/>
        <v>8.2000000000000007E-3</v>
      </c>
      <c r="N34" s="57">
        <f t="shared" si="2"/>
        <v>16842.89</v>
      </c>
      <c r="O34" s="90">
        <f t="shared" si="3"/>
        <v>136.9900000000016</v>
      </c>
      <c r="P34" s="57">
        <f t="shared" si="4"/>
        <v>10181</v>
      </c>
    </row>
    <row r="35" spans="1:16" x14ac:dyDescent="0.2">
      <c r="A35" s="22" t="s">
        <v>409</v>
      </c>
      <c r="B35" s="37" t="s">
        <v>410</v>
      </c>
      <c r="C35" s="38" t="s">
        <v>409</v>
      </c>
      <c r="D35" s="24" t="s">
        <v>410</v>
      </c>
      <c r="E35" s="39" t="s">
        <v>411</v>
      </c>
      <c r="F35" s="40" t="s">
        <v>405</v>
      </c>
      <c r="G35" s="41">
        <v>25</v>
      </c>
      <c r="H35" s="4"/>
      <c r="I35" s="103">
        <v>116.31</v>
      </c>
      <c r="J35" s="103">
        <v>16756.189999999999</v>
      </c>
      <c r="K35" s="88">
        <v>16658.399999999998</v>
      </c>
      <c r="L35" s="110">
        <f t="shared" si="5"/>
        <v>0.86809999999999998</v>
      </c>
      <c r="M35" s="119">
        <f t="shared" si="1"/>
        <v>8.3999999999999995E-3</v>
      </c>
      <c r="N35" s="33">
        <f t="shared" si="2"/>
        <v>16798.330000000002</v>
      </c>
      <c r="O35" s="88">
        <f t="shared" si="3"/>
        <v>139.93000000000393</v>
      </c>
      <c r="P35" s="33">
        <f t="shared" si="4"/>
        <v>16275</v>
      </c>
    </row>
    <row r="36" spans="1:16" x14ac:dyDescent="0.2">
      <c r="A36" s="22" t="s">
        <v>424</v>
      </c>
      <c r="B36" s="37" t="s">
        <v>425</v>
      </c>
      <c r="C36" s="38" t="s">
        <v>424</v>
      </c>
      <c r="D36" s="24" t="s">
        <v>425</v>
      </c>
      <c r="E36" s="39" t="s">
        <v>426</v>
      </c>
      <c r="F36" s="40" t="s">
        <v>405</v>
      </c>
      <c r="G36" s="41">
        <v>26</v>
      </c>
      <c r="H36" s="4"/>
      <c r="I36" s="103">
        <v>123.35</v>
      </c>
      <c r="J36" s="103">
        <v>16650.18</v>
      </c>
      <c r="K36" s="88">
        <v>16650.18</v>
      </c>
      <c r="L36" s="110">
        <f t="shared" si="5"/>
        <v>0.86770000000000003</v>
      </c>
      <c r="M36" s="119">
        <f t="shared" si="1"/>
        <v>8.3999999999999995E-3</v>
      </c>
      <c r="N36" s="33">
        <f t="shared" si="2"/>
        <v>16790.04</v>
      </c>
      <c r="O36" s="88">
        <f t="shared" si="3"/>
        <v>139.86000000000058</v>
      </c>
      <c r="P36" s="33">
        <f t="shared" si="4"/>
        <v>17252</v>
      </c>
    </row>
    <row r="37" spans="1:16" x14ac:dyDescent="0.2">
      <c r="A37" s="42" t="s">
        <v>834</v>
      </c>
      <c r="B37" s="43" t="s">
        <v>835</v>
      </c>
      <c r="C37" s="44" t="s">
        <v>834</v>
      </c>
      <c r="D37" s="45" t="s">
        <v>835</v>
      </c>
      <c r="E37" s="46" t="s">
        <v>836</v>
      </c>
      <c r="F37" s="47" t="s">
        <v>153</v>
      </c>
      <c r="G37" s="48">
        <v>51</v>
      </c>
      <c r="H37" s="4"/>
      <c r="I37" s="104">
        <v>469.15000000000003</v>
      </c>
      <c r="J37" s="104">
        <v>16684.990000000002</v>
      </c>
      <c r="K37" s="89">
        <v>16567.2</v>
      </c>
      <c r="L37" s="111">
        <f t="shared" si="5"/>
        <v>0.86329999999999996</v>
      </c>
      <c r="M37" s="120">
        <f t="shared" si="1"/>
        <v>8.6999999999999994E-3</v>
      </c>
      <c r="N37" s="49">
        <f t="shared" si="2"/>
        <v>16711.330000000002</v>
      </c>
      <c r="O37" s="89">
        <f t="shared" si="3"/>
        <v>144.13000000000102</v>
      </c>
      <c r="P37" s="49">
        <f t="shared" si="4"/>
        <v>67619</v>
      </c>
    </row>
    <row r="38" spans="1:16" x14ac:dyDescent="0.2">
      <c r="A38" s="22" t="s">
        <v>797</v>
      </c>
      <c r="B38" s="37" t="s">
        <v>798</v>
      </c>
      <c r="C38" s="38" t="s">
        <v>797</v>
      </c>
      <c r="D38" s="24" t="s">
        <v>798</v>
      </c>
      <c r="E38" s="39" t="s">
        <v>799</v>
      </c>
      <c r="F38" s="40" t="s">
        <v>153</v>
      </c>
      <c r="G38" s="41">
        <v>50</v>
      </c>
      <c r="H38" s="4"/>
      <c r="I38" s="103">
        <v>288.56</v>
      </c>
      <c r="J38" s="103">
        <v>16570.490000000002</v>
      </c>
      <c r="K38" s="88">
        <v>16555.140000000003</v>
      </c>
      <c r="L38" s="110">
        <f t="shared" si="5"/>
        <v>0.86270000000000002</v>
      </c>
      <c r="M38" s="119">
        <f t="shared" si="1"/>
        <v>8.8000000000000005E-3</v>
      </c>
      <c r="N38" s="33">
        <f t="shared" si="2"/>
        <v>16700.830000000002</v>
      </c>
      <c r="O38" s="88">
        <f t="shared" si="3"/>
        <v>145.68999999999869</v>
      </c>
      <c r="P38" s="33">
        <f t="shared" si="4"/>
        <v>42040</v>
      </c>
    </row>
    <row r="39" spans="1:16" x14ac:dyDescent="0.2">
      <c r="A39" s="22" t="s">
        <v>687</v>
      </c>
      <c r="B39" s="37" t="s">
        <v>688</v>
      </c>
      <c r="C39" s="38" t="s">
        <v>687</v>
      </c>
      <c r="D39" s="24" t="s">
        <v>688</v>
      </c>
      <c r="E39" s="39" t="s">
        <v>689</v>
      </c>
      <c r="F39" s="40" t="s">
        <v>471</v>
      </c>
      <c r="G39" s="41">
        <v>42</v>
      </c>
      <c r="H39" s="4"/>
      <c r="I39" s="103">
        <v>101.5</v>
      </c>
      <c r="J39" s="103">
        <v>17604.68</v>
      </c>
      <c r="K39" s="88">
        <v>16540.95</v>
      </c>
      <c r="L39" s="110">
        <f t="shared" si="5"/>
        <v>0.86199999999999999</v>
      </c>
      <c r="M39" s="119">
        <f t="shared" si="1"/>
        <v>8.8000000000000005E-3</v>
      </c>
      <c r="N39" s="33">
        <f t="shared" si="2"/>
        <v>16686.509999999998</v>
      </c>
      <c r="O39" s="88">
        <f t="shared" si="3"/>
        <v>145.55999999999767</v>
      </c>
      <c r="P39" s="33">
        <f t="shared" si="4"/>
        <v>14774</v>
      </c>
    </row>
    <row r="40" spans="1:16" x14ac:dyDescent="0.2">
      <c r="A40" s="22" t="s">
        <v>899</v>
      </c>
      <c r="B40" s="37" t="s">
        <v>900</v>
      </c>
      <c r="C40" s="38" t="s">
        <v>899</v>
      </c>
      <c r="D40" s="24" t="s">
        <v>900</v>
      </c>
      <c r="E40" s="39" t="s">
        <v>901</v>
      </c>
      <c r="F40" s="40" t="s">
        <v>153</v>
      </c>
      <c r="G40" s="41">
        <v>63</v>
      </c>
      <c r="H40" s="4"/>
      <c r="I40" s="103">
        <v>110</v>
      </c>
      <c r="J40" s="103">
        <v>16531.14</v>
      </c>
      <c r="K40" s="88">
        <v>16516.38</v>
      </c>
      <c r="L40" s="110">
        <f t="shared" si="5"/>
        <v>0.86070000000000002</v>
      </c>
      <c r="M40" s="119">
        <f t="shared" si="1"/>
        <v>8.8999999999999999E-3</v>
      </c>
      <c r="N40" s="33">
        <f t="shared" si="2"/>
        <v>16663.38</v>
      </c>
      <c r="O40" s="88">
        <f t="shared" si="3"/>
        <v>147</v>
      </c>
      <c r="P40" s="33">
        <f t="shared" si="4"/>
        <v>16170</v>
      </c>
    </row>
    <row r="41" spans="1:16" x14ac:dyDescent="0.2">
      <c r="A41" s="22" t="s">
        <v>788</v>
      </c>
      <c r="B41" s="37" t="s">
        <v>789</v>
      </c>
      <c r="C41" s="38" t="s">
        <v>788</v>
      </c>
      <c r="D41" s="24" t="s">
        <v>789</v>
      </c>
      <c r="E41" s="39" t="s">
        <v>790</v>
      </c>
      <c r="F41" s="40" t="s">
        <v>131</v>
      </c>
      <c r="G41" s="41">
        <v>49</v>
      </c>
      <c r="H41" s="4"/>
      <c r="I41" s="103">
        <v>199.21</v>
      </c>
      <c r="J41" s="103">
        <v>17728.259999999998</v>
      </c>
      <c r="K41" s="88">
        <v>16510.57</v>
      </c>
      <c r="L41" s="110">
        <f t="shared" si="5"/>
        <v>0.86040000000000005</v>
      </c>
      <c r="M41" s="119">
        <f t="shared" si="1"/>
        <v>8.8999999999999999E-3</v>
      </c>
      <c r="N41" s="33">
        <f t="shared" si="2"/>
        <v>16657.509999999998</v>
      </c>
      <c r="O41" s="88">
        <f t="shared" si="3"/>
        <v>146.93999999999869</v>
      </c>
      <c r="P41" s="33">
        <f t="shared" si="4"/>
        <v>29272</v>
      </c>
    </row>
    <row r="42" spans="1:16" x14ac:dyDescent="0.2">
      <c r="A42" s="22" t="s">
        <v>636</v>
      </c>
      <c r="B42" s="37" t="s">
        <v>637</v>
      </c>
      <c r="C42" s="38" t="s">
        <v>636</v>
      </c>
      <c r="D42" s="24" t="s">
        <v>637</v>
      </c>
      <c r="E42" s="39" t="s">
        <v>638</v>
      </c>
      <c r="F42" s="40" t="s">
        <v>74</v>
      </c>
      <c r="G42" s="41">
        <v>36</v>
      </c>
      <c r="H42" s="4"/>
      <c r="I42" s="103">
        <v>27.27</v>
      </c>
      <c r="J42" s="103">
        <v>16507.3</v>
      </c>
      <c r="K42" s="88">
        <v>16502.2</v>
      </c>
      <c r="L42" s="110">
        <f t="shared" si="5"/>
        <v>0.86</v>
      </c>
      <c r="M42" s="119">
        <f t="shared" si="1"/>
        <v>8.9999999999999993E-3</v>
      </c>
      <c r="N42" s="33">
        <f t="shared" si="2"/>
        <v>16650.72</v>
      </c>
      <c r="O42" s="88">
        <f t="shared" si="3"/>
        <v>148.52000000000044</v>
      </c>
      <c r="P42" s="33">
        <f t="shared" si="4"/>
        <v>4050</v>
      </c>
    </row>
    <row r="43" spans="1:16" x14ac:dyDescent="0.2">
      <c r="A43" s="22" t="s">
        <v>258</v>
      </c>
      <c r="B43" s="37" t="s">
        <v>259</v>
      </c>
      <c r="C43" s="38" t="s">
        <v>258</v>
      </c>
      <c r="D43" s="24" t="s">
        <v>259</v>
      </c>
      <c r="E43" s="39" t="s">
        <v>260</v>
      </c>
      <c r="F43" s="40" t="s">
        <v>169</v>
      </c>
      <c r="G43" s="41">
        <v>14</v>
      </c>
      <c r="H43" s="4"/>
      <c r="I43" s="103">
        <v>116.56</v>
      </c>
      <c r="J43" s="103">
        <v>16493.86</v>
      </c>
      <c r="K43" s="88">
        <v>16493.86</v>
      </c>
      <c r="L43" s="117" t="s">
        <v>939</v>
      </c>
      <c r="M43" s="119" t="str">
        <f t="shared" si="1"/>
        <v>na</v>
      </c>
      <c r="N43" s="33" t="str">
        <f t="shared" si="2"/>
        <v>na</v>
      </c>
      <c r="O43" s="88" t="str">
        <f t="shared" si="3"/>
        <v>na</v>
      </c>
      <c r="P43" s="33" t="str">
        <f t="shared" si="4"/>
        <v>na</v>
      </c>
    </row>
    <row r="44" spans="1:16" x14ac:dyDescent="0.2">
      <c r="A44" s="42" t="s">
        <v>914</v>
      </c>
      <c r="B44" s="43" t="s">
        <v>915</v>
      </c>
      <c r="C44" s="44" t="s">
        <v>914</v>
      </c>
      <c r="D44" s="45" t="s">
        <v>915</v>
      </c>
      <c r="E44" s="46" t="s">
        <v>916</v>
      </c>
      <c r="F44" s="47" t="s">
        <v>153</v>
      </c>
      <c r="G44" s="48">
        <v>63</v>
      </c>
      <c r="H44" s="4"/>
      <c r="I44" s="104">
        <v>195.62</v>
      </c>
      <c r="J44" s="104">
        <v>16649.240000000002</v>
      </c>
      <c r="K44" s="89">
        <v>16487.210000000003</v>
      </c>
      <c r="L44" s="111">
        <f>ROUND(K44/$K$17,4)</f>
        <v>0.85919999999999996</v>
      </c>
      <c r="M44" s="120">
        <f t="shared" si="1"/>
        <v>8.9999999999999993E-3</v>
      </c>
      <c r="N44" s="49">
        <f t="shared" si="2"/>
        <v>16635.59</v>
      </c>
      <c r="O44" s="89">
        <f t="shared" si="3"/>
        <v>148.37999999999738</v>
      </c>
      <c r="P44" s="49">
        <f t="shared" si="4"/>
        <v>29026</v>
      </c>
    </row>
    <row r="45" spans="1:16" x14ac:dyDescent="0.2">
      <c r="A45" s="22" t="s">
        <v>604</v>
      </c>
      <c r="B45" s="37" t="s">
        <v>605</v>
      </c>
      <c r="C45" s="38" t="s">
        <v>604</v>
      </c>
      <c r="D45" s="24" t="s">
        <v>605</v>
      </c>
      <c r="E45" s="39" t="s">
        <v>606</v>
      </c>
      <c r="F45" s="40" t="s">
        <v>173</v>
      </c>
      <c r="G45" s="41">
        <v>35</v>
      </c>
      <c r="H45" s="4"/>
      <c r="I45" s="103">
        <v>28.13</v>
      </c>
      <c r="J45" s="103">
        <v>16502.669999999998</v>
      </c>
      <c r="K45" s="88">
        <v>16463.599999999999</v>
      </c>
      <c r="L45" s="110">
        <f>ROUND(K45/$K$17,4)</f>
        <v>0.85799999999999998</v>
      </c>
      <c r="M45" s="119">
        <f t="shared" si="1"/>
        <v>9.1000000000000004E-3</v>
      </c>
      <c r="N45" s="33">
        <f t="shared" si="2"/>
        <v>16613.419999999998</v>
      </c>
      <c r="O45" s="88">
        <f t="shared" si="3"/>
        <v>149.81999999999971</v>
      </c>
      <c r="P45" s="33">
        <f t="shared" si="4"/>
        <v>4214</v>
      </c>
    </row>
    <row r="46" spans="1:16" x14ac:dyDescent="0.2">
      <c r="A46" s="22" t="s">
        <v>905</v>
      </c>
      <c r="B46" s="37" t="s">
        <v>906</v>
      </c>
      <c r="C46" s="38" t="s">
        <v>905</v>
      </c>
      <c r="D46" s="24" t="s">
        <v>906</v>
      </c>
      <c r="E46" s="39" t="s">
        <v>907</v>
      </c>
      <c r="F46" s="40" t="s">
        <v>153</v>
      </c>
      <c r="G46" s="41">
        <v>63</v>
      </c>
      <c r="H46" s="4"/>
      <c r="I46" s="103">
        <v>53.87</v>
      </c>
      <c r="J46" s="103">
        <v>16459.75</v>
      </c>
      <c r="K46" s="88">
        <v>16459.75</v>
      </c>
      <c r="L46" s="117" t="s">
        <v>939</v>
      </c>
      <c r="M46" s="119" t="str">
        <f t="shared" si="1"/>
        <v>na</v>
      </c>
      <c r="N46" s="33" t="str">
        <f t="shared" si="2"/>
        <v>na</v>
      </c>
      <c r="O46" s="88" t="str">
        <f t="shared" si="3"/>
        <v>na</v>
      </c>
      <c r="P46" s="33" t="str">
        <f t="shared" si="4"/>
        <v>na</v>
      </c>
    </row>
    <row r="47" spans="1:16" x14ac:dyDescent="0.2">
      <c r="A47" s="22" t="s">
        <v>837</v>
      </c>
      <c r="B47" s="37" t="s">
        <v>838</v>
      </c>
      <c r="C47" s="38" t="s">
        <v>837</v>
      </c>
      <c r="D47" s="24" t="s">
        <v>838</v>
      </c>
      <c r="E47" s="39" t="s">
        <v>839</v>
      </c>
      <c r="F47" s="40" t="s">
        <v>153</v>
      </c>
      <c r="G47" s="41">
        <v>52</v>
      </c>
      <c r="H47" s="4"/>
      <c r="I47" s="103">
        <v>453.14</v>
      </c>
      <c r="J47" s="103">
        <v>16533.240000000002</v>
      </c>
      <c r="K47" s="88">
        <v>16417.18</v>
      </c>
      <c r="L47" s="110">
        <f t="shared" ref="L47:L78" si="6">ROUND(K47/$K$17,4)</f>
        <v>0.85550000000000004</v>
      </c>
      <c r="M47" s="119">
        <f t="shared" si="1"/>
        <v>9.2999999999999992E-3</v>
      </c>
      <c r="N47" s="33">
        <f t="shared" si="2"/>
        <v>16569.86</v>
      </c>
      <c r="O47" s="88">
        <f t="shared" si="3"/>
        <v>152.68000000000029</v>
      </c>
      <c r="P47" s="33">
        <f t="shared" si="4"/>
        <v>69185</v>
      </c>
    </row>
    <row r="48" spans="1:16" x14ac:dyDescent="0.2">
      <c r="A48" s="22" t="s">
        <v>824</v>
      </c>
      <c r="B48" s="37" t="s">
        <v>825</v>
      </c>
      <c r="C48" s="38" t="s">
        <v>824</v>
      </c>
      <c r="D48" s="24" t="s">
        <v>825</v>
      </c>
      <c r="E48" s="39" t="s">
        <v>826</v>
      </c>
      <c r="F48" s="40" t="s">
        <v>153</v>
      </c>
      <c r="G48" s="41">
        <v>51</v>
      </c>
      <c r="H48" s="4"/>
      <c r="I48" s="103">
        <v>50.84</v>
      </c>
      <c r="J48" s="103">
        <v>17208.3</v>
      </c>
      <c r="K48" s="88">
        <v>16398.5</v>
      </c>
      <c r="L48" s="110">
        <f t="shared" si="6"/>
        <v>0.85460000000000003</v>
      </c>
      <c r="M48" s="119">
        <f t="shared" si="1"/>
        <v>9.4000000000000004E-3</v>
      </c>
      <c r="N48" s="33">
        <f t="shared" si="2"/>
        <v>16552.650000000001</v>
      </c>
      <c r="O48" s="88">
        <f t="shared" si="3"/>
        <v>154.15000000000146</v>
      </c>
      <c r="P48" s="33">
        <f t="shared" si="4"/>
        <v>7837</v>
      </c>
    </row>
    <row r="49" spans="1:16" x14ac:dyDescent="0.2">
      <c r="A49" s="22" t="s">
        <v>280</v>
      </c>
      <c r="B49" s="37" t="s">
        <v>281</v>
      </c>
      <c r="C49" s="38" t="s">
        <v>280</v>
      </c>
      <c r="D49" s="24" t="s">
        <v>281</v>
      </c>
      <c r="E49" s="39" t="s">
        <v>282</v>
      </c>
      <c r="F49" s="40" t="s">
        <v>177</v>
      </c>
      <c r="G49" s="41">
        <v>18</v>
      </c>
      <c r="H49" s="4"/>
      <c r="I49" s="103">
        <v>218.78</v>
      </c>
      <c r="J49" s="103">
        <v>16413.32</v>
      </c>
      <c r="K49" s="88">
        <v>16349.05</v>
      </c>
      <c r="L49" s="110">
        <f t="shared" si="6"/>
        <v>0.85199999999999998</v>
      </c>
      <c r="M49" s="119">
        <f t="shared" si="1"/>
        <v>9.5999999999999992E-3</v>
      </c>
      <c r="N49" s="33">
        <f t="shared" si="2"/>
        <v>16506</v>
      </c>
      <c r="O49" s="88">
        <f t="shared" si="3"/>
        <v>156.95000000000073</v>
      </c>
      <c r="P49" s="33">
        <f t="shared" si="4"/>
        <v>34338</v>
      </c>
    </row>
    <row r="50" spans="1:16" x14ac:dyDescent="0.2">
      <c r="A50" s="42" t="s">
        <v>699</v>
      </c>
      <c r="B50" s="43" t="s">
        <v>700</v>
      </c>
      <c r="C50" s="44" t="s">
        <v>699</v>
      </c>
      <c r="D50" s="45" t="s">
        <v>700</v>
      </c>
      <c r="E50" s="46" t="s">
        <v>701</v>
      </c>
      <c r="F50" s="47" t="s">
        <v>471</v>
      </c>
      <c r="G50" s="48">
        <v>42</v>
      </c>
      <c r="H50" s="4"/>
      <c r="I50" s="104">
        <v>706.61</v>
      </c>
      <c r="J50" s="104">
        <v>16721.240000000002</v>
      </c>
      <c r="K50" s="89">
        <v>16292.04</v>
      </c>
      <c r="L50" s="111">
        <f t="shared" si="6"/>
        <v>0.84899999999999998</v>
      </c>
      <c r="M50" s="120">
        <f t="shared" si="1"/>
        <v>9.7999999999999997E-3</v>
      </c>
      <c r="N50" s="49">
        <f t="shared" si="2"/>
        <v>16451.7</v>
      </c>
      <c r="O50" s="89">
        <f t="shared" si="3"/>
        <v>159.65999999999985</v>
      </c>
      <c r="P50" s="49">
        <f t="shared" si="4"/>
        <v>112817</v>
      </c>
    </row>
    <row r="51" spans="1:16" x14ac:dyDescent="0.2">
      <c r="A51" s="22" t="s">
        <v>49</v>
      </c>
      <c r="B51" s="37" t="s">
        <v>50</v>
      </c>
      <c r="C51" s="38" t="s">
        <v>49</v>
      </c>
      <c r="D51" s="24" t="s">
        <v>50</v>
      </c>
      <c r="E51" s="39" t="s">
        <v>51</v>
      </c>
      <c r="F51" s="40" t="s">
        <v>10</v>
      </c>
      <c r="G51" s="41">
        <v>3</v>
      </c>
      <c r="H51" s="4"/>
      <c r="I51" s="103">
        <v>79.73</v>
      </c>
      <c r="J51" s="103">
        <v>16274.24</v>
      </c>
      <c r="K51" s="88">
        <v>16274.24</v>
      </c>
      <c r="L51" s="110">
        <f t="shared" si="6"/>
        <v>0.84809999999999997</v>
      </c>
      <c r="M51" s="119">
        <f t="shared" si="1"/>
        <v>9.9000000000000008E-3</v>
      </c>
      <c r="N51" s="33">
        <f t="shared" si="2"/>
        <v>16435.349999999999</v>
      </c>
      <c r="O51" s="88">
        <f t="shared" si="3"/>
        <v>161.10999999999876</v>
      </c>
      <c r="P51" s="33">
        <f t="shared" si="4"/>
        <v>12845</v>
      </c>
    </row>
    <row r="52" spans="1:16" x14ac:dyDescent="0.2">
      <c r="A52" s="22" t="s">
        <v>202</v>
      </c>
      <c r="B52" s="37" t="s">
        <v>203</v>
      </c>
      <c r="C52" s="38" t="s">
        <v>202</v>
      </c>
      <c r="D52" s="24" t="s">
        <v>203</v>
      </c>
      <c r="E52" s="39" t="s">
        <v>204</v>
      </c>
      <c r="F52" s="40" t="s">
        <v>173</v>
      </c>
      <c r="G52" s="41">
        <v>9</v>
      </c>
      <c r="H52" s="4"/>
      <c r="I52" s="103">
        <v>92.62</v>
      </c>
      <c r="J52" s="103">
        <v>16255.1</v>
      </c>
      <c r="K52" s="88">
        <v>16255.1</v>
      </c>
      <c r="L52" s="110">
        <f t="shared" si="6"/>
        <v>0.84709999999999996</v>
      </c>
      <c r="M52" s="119">
        <f t="shared" si="1"/>
        <v>9.9000000000000008E-3</v>
      </c>
      <c r="N52" s="33">
        <f t="shared" si="2"/>
        <v>16416.03</v>
      </c>
      <c r="O52" s="88">
        <f t="shared" si="3"/>
        <v>160.92999999999847</v>
      </c>
      <c r="P52" s="33">
        <f t="shared" si="4"/>
        <v>14905</v>
      </c>
    </row>
    <row r="53" spans="1:16" x14ac:dyDescent="0.2">
      <c r="A53" s="22" t="s">
        <v>843</v>
      </c>
      <c r="B53" s="37" t="s">
        <v>844</v>
      </c>
      <c r="C53" s="38" t="s">
        <v>843</v>
      </c>
      <c r="D53" s="24" t="s">
        <v>844</v>
      </c>
      <c r="E53" s="39" t="s">
        <v>845</v>
      </c>
      <c r="F53" s="40" t="s">
        <v>153</v>
      </c>
      <c r="G53" s="41">
        <v>52</v>
      </c>
      <c r="H53" s="4"/>
      <c r="I53" s="103">
        <v>132.72</v>
      </c>
      <c r="J53" s="103">
        <v>16369.13</v>
      </c>
      <c r="K53" s="88">
        <v>16239.05</v>
      </c>
      <c r="L53" s="110">
        <f t="shared" si="6"/>
        <v>0.84619999999999995</v>
      </c>
      <c r="M53" s="119">
        <f t="shared" si="1"/>
        <v>0.01</v>
      </c>
      <c r="N53" s="33">
        <f t="shared" si="2"/>
        <v>16401.439999999999</v>
      </c>
      <c r="O53" s="88">
        <f t="shared" si="3"/>
        <v>162.38999999999942</v>
      </c>
      <c r="P53" s="33">
        <f t="shared" si="4"/>
        <v>21552</v>
      </c>
    </row>
    <row r="54" spans="1:16" x14ac:dyDescent="0.2">
      <c r="A54" s="22" t="s">
        <v>791</v>
      </c>
      <c r="B54" s="37" t="s">
        <v>792</v>
      </c>
      <c r="C54" s="38" t="s">
        <v>791</v>
      </c>
      <c r="D54" s="24" t="s">
        <v>792</v>
      </c>
      <c r="E54" s="39" t="s">
        <v>793</v>
      </c>
      <c r="F54" s="40" t="s">
        <v>131</v>
      </c>
      <c r="G54" s="41">
        <v>49</v>
      </c>
      <c r="H54" s="4"/>
      <c r="I54" s="103">
        <v>254.01</v>
      </c>
      <c r="J54" s="103">
        <v>17324.240000000002</v>
      </c>
      <c r="K54" s="88">
        <v>16170.300000000001</v>
      </c>
      <c r="L54" s="110">
        <f t="shared" si="6"/>
        <v>0.8427</v>
      </c>
      <c r="M54" s="119">
        <f t="shared" si="1"/>
        <v>1.03E-2</v>
      </c>
      <c r="N54" s="33">
        <f t="shared" si="2"/>
        <v>16336.85</v>
      </c>
      <c r="O54" s="88">
        <f t="shared" si="3"/>
        <v>166.54999999999927</v>
      </c>
      <c r="P54" s="33">
        <f t="shared" si="4"/>
        <v>42305</v>
      </c>
    </row>
    <row r="55" spans="1:16" x14ac:dyDescent="0.2">
      <c r="A55" s="42" t="s">
        <v>383</v>
      </c>
      <c r="B55" s="43" t="s">
        <v>384</v>
      </c>
      <c r="C55" s="44" t="s">
        <v>383</v>
      </c>
      <c r="D55" s="45" t="s">
        <v>384</v>
      </c>
      <c r="E55" s="46" t="s">
        <v>385</v>
      </c>
      <c r="F55" s="47" t="s">
        <v>337</v>
      </c>
      <c r="G55" s="48">
        <v>23</v>
      </c>
      <c r="H55" s="4"/>
      <c r="I55" s="104">
        <v>761.16000000000008</v>
      </c>
      <c r="J55" s="104">
        <v>16442.41</v>
      </c>
      <c r="K55" s="89">
        <v>16141.11</v>
      </c>
      <c r="L55" s="111">
        <f t="shared" si="6"/>
        <v>0.84109999999999996</v>
      </c>
      <c r="M55" s="120">
        <f t="shared" si="1"/>
        <v>1.04E-2</v>
      </c>
      <c r="N55" s="49">
        <f t="shared" si="2"/>
        <v>16308.98</v>
      </c>
      <c r="O55" s="89">
        <f t="shared" si="3"/>
        <v>167.86999999999898</v>
      </c>
      <c r="P55" s="49">
        <f t="shared" si="4"/>
        <v>127776</v>
      </c>
    </row>
    <row r="56" spans="1:16" x14ac:dyDescent="0.2">
      <c r="A56" s="22" t="s">
        <v>723</v>
      </c>
      <c r="B56" s="37" t="s">
        <v>724</v>
      </c>
      <c r="C56" s="38" t="s">
        <v>723</v>
      </c>
      <c r="D56" s="24" t="s">
        <v>724</v>
      </c>
      <c r="E56" s="39" t="s">
        <v>725</v>
      </c>
      <c r="F56" s="40" t="s">
        <v>131</v>
      </c>
      <c r="G56" s="41">
        <v>46</v>
      </c>
      <c r="H56" s="4"/>
      <c r="I56" s="103">
        <v>133.19</v>
      </c>
      <c r="J56" s="103">
        <v>16062.15</v>
      </c>
      <c r="K56" s="88">
        <v>16062.15</v>
      </c>
      <c r="L56" s="110">
        <f t="shared" si="6"/>
        <v>0.83699999999999997</v>
      </c>
      <c r="M56" s="119">
        <f t="shared" si="1"/>
        <v>1.0699999999999999E-2</v>
      </c>
      <c r="N56" s="33">
        <f t="shared" si="2"/>
        <v>16234.02</v>
      </c>
      <c r="O56" s="88">
        <f t="shared" si="3"/>
        <v>171.8700000000008</v>
      </c>
      <c r="P56" s="33">
        <f t="shared" si="4"/>
        <v>22891</v>
      </c>
    </row>
    <row r="57" spans="1:16" x14ac:dyDescent="0.2">
      <c r="A57" s="22" t="s">
        <v>418</v>
      </c>
      <c r="B57" s="37" t="s">
        <v>419</v>
      </c>
      <c r="C57" s="38" t="s">
        <v>418</v>
      </c>
      <c r="D57" s="24" t="s">
        <v>419</v>
      </c>
      <c r="E57" s="39" t="s">
        <v>420</v>
      </c>
      <c r="F57" s="40" t="s">
        <v>405</v>
      </c>
      <c r="G57" s="41">
        <v>25</v>
      </c>
      <c r="H57" s="4"/>
      <c r="I57" s="103">
        <v>48.66</v>
      </c>
      <c r="J57" s="103">
        <v>16128.24</v>
      </c>
      <c r="K57" s="88">
        <v>16038.31</v>
      </c>
      <c r="L57" s="110">
        <f t="shared" si="6"/>
        <v>0.83579999999999999</v>
      </c>
      <c r="M57" s="119">
        <f t="shared" si="1"/>
        <v>1.0800000000000001E-2</v>
      </c>
      <c r="N57" s="33">
        <f t="shared" si="2"/>
        <v>16211.52</v>
      </c>
      <c r="O57" s="88">
        <f t="shared" si="3"/>
        <v>173.21000000000095</v>
      </c>
      <c r="P57" s="33">
        <f t="shared" si="4"/>
        <v>8428</v>
      </c>
    </row>
    <row r="58" spans="1:16" x14ac:dyDescent="0.2">
      <c r="A58" s="22" t="s">
        <v>62</v>
      </c>
      <c r="B58" s="37" t="s">
        <v>63</v>
      </c>
      <c r="C58" s="38" t="s">
        <v>62</v>
      </c>
      <c r="D58" s="24" t="s">
        <v>63</v>
      </c>
      <c r="E58" s="39" t="s">
        <v>64</v>
      </c>
      <c r="F58" s="40" t="s">
        <v>10</v>
      </c>
      <c r="G58" s="41">
        <v>3</v>
      </c>
      <c r="H58" s="4"/>
      <c r="I58" s="103">
        <v>75.08</v>
      </c>
      <c r="J58" s="103">
        <v>16479.32</v>
      </c>
      <c r="K58" s="88">
        <v>16019.52</v>
      </c>
      <c r="L58" s="110">
        <f t="shared" si="6"/>
        <v>0.83479999999999999</v>
      </c>
      <c r="M58" s="119">
        <f t="shared" si="1"/>
        <v>1.09E-2</v>
      </c>
      <c r="N58" s="33">
        <f t="shared" si="2"/>
        <v>16194.13</v>
      </c>
      <c r="O58" s="88">
        <f t="shared" si="3"/>
        <v>174.60999999999876</v>
      </c>
      <c r="P58" s="33">
        <f t="shared" si="4"/>
        <v>13110</v>
      </c>
    </row>
    <row r="59" spans="1:16" x14ac:dyDescent="0.2">
      <c r="A59" s="22" t="s">
        <v>633</v>
      </c>
      <c r="B59" s="37" t="s">
        <v>634</v>
      </c>
      <c r="C59" s="38" t="s">
        <v>633</v>
      </c>
      <c r="D59" s="24" t="s">
        <v>634</v>
      </c>
      <c r="E59" s="39" t="s">
        <v>635</v>
      </c>
      <c r="F59" s="40" t="s">
        <v>74</v>
      </c>
      <c r="G59" s="41">
        <v>36</v>
      </c>
      <c r="H59" s="4"/>
      <c r="I59" s="103">
        <v>203.32</v>
      </c>
      <c r="J59" s="103">
        <v>16112.27</v>
      </c>
      <c r="K59" s="88">
        <v>15880.130000000001</v>
      </c>
      <c r="L59" s="110">
        <f t="shared" si="6"/>
        <v>0.82750000000000001</v>
      </c>
      <c r="M59" s="119">
        <f t="shared" si="1"/>
        <v>1.15E-2</v>
      </c>
      <c r="N59" s="33">
        <f t="shared" si="2"/>
        <v>16062.75</v>
      </c>
      <c r="O59" s="88">
        <f t="shared" si="3"/>
        <v>182.61999999999898</v>
      </c>
      <c r="P59" s="33">
        <f t="shared" si="4"/>
        <v>37130</v>
      </c>
    </row>
    <row r="60" spans="1:16" x14ac:dyDescent="0.2">
      <c r="A60" s="42" t="s">
        <v>613</v>
      </c>
      <c r="B60" s="43" t="s">
        <v>614</v>
      </c>
      <c r="C60" s="44" t="s">
        <v>613</v>
      </c>
      <c r="D60" s="45" t="s">
        <v>614</v>
      </c>
      <c r="E60" s="46" t="s">
        <v>615</v>
      </c>
      <c r="F60" s="47" t="s">
        <v>173</v>
      </c>
      <c r="G60" s="48">
        <v>35</v>
      </c>
      <c r="H60" s="4"/>
      <c r="I60" s="104">
        <v>356.49</v>
      </c>
      <c r="J60" s="104">
        <v>16008.16</v>
      </c>
      <c r="K60" s="89">
        <v>15860.55</v>
      </c>
      <c r="L60" s="111">
        <f t="shared" si="6"/>
        <v>0.82650000000000001</v>
      </c>
      <c r="M60" s="120">
        <f t="shared" si="1"/>
        <v>1.15E-2</v>
      </c>
      <c r="N60" s="49">
        <f t="shared" si="2"/>
        <v>16042.95</v>
      </c>
      <c r="O60" s="89">
        <f t="shared" si="3"/>
        <v>182.40000000000146</v>
      </c>
      <c r="P60" s="49">
        <f t="shared" si="4"/>
        <v>65024</v>
      </c>
    </row>
    <row r="61" spans="1:16" x14ac:dyDescent="0.2">
      <c r="A61" s="22" t="s">
        <v>402</v>
      </c>
      <c r="B61" s="37" t="s">
        <v>403</v>
      </c>
      <c r="C61" s="38" t="s">
        <v>402</v>
      </c>
      <c r="D61" s="24" t="s">
        <v>403</v>
      </c>
      <c r="E61" s="39" t="s">
        <v>404</v>
      </c>
      <c r="F61" s="40" t="s">
        <v>405</v>
      </c>
      <c r="G61" s="41">
        <v>25</v>
      </c>
      <c r="H61" s="4"/>
      <c r="I61" s="103">
        <v>30.42</v>
      </c>
      <c r="J61" s="103">
        <v>16977.25</v>
      </c>
      <c r="K61" s="88">
        <v>15858.15</v>
      </c>
      <c r="L61" s="110">
        <f t="shared" si="6"/>
        <v>0.82640000000000002</v>
      </c>
      <c r="M61" s="119">
        <f t="shared" si="1"/>
        <v>1.1599999999999999E-2</v>
      </c>
      <c r="N61" s="33">
        <f t="shared" si="2"/>
        <v>16042.1</v>
      </c>
      <c r="O61" s="88">
        <f t="shared" si="3"/>
        <v>183.95000000000073</v>
      </c>
      <c r="P61" s="33">
        <f t="shared" si="4"/>
        <v>5596</v>
      </c>
    </row>
    <row r="62" spans="1:16" x14ac:dyDescent="0.2">
      <c r="A62" s="42" t="s">
        <v>773</v>
      </c>
      <c r="B62" s="43" t="s">
        <v>774</v>
      </c>
      <c r="C62" s="44" t="s">
        <v>773</v>
      </c>
      <c r="D62" s="45" t="s">
        <v>774</v>
      </c>
      <c r="E62" s="46" t="s">
        <v>775</v>
      </c>
      <c r="F62" s="47" t="s">
        <v>131</v>
      </c>
      <c r="G62" s="48">
        <v>48</v>
      </c>
      <c r="H62" s="4"/>
      <c r="I62" s="104">
        <v>1127.92</v>
      </c>
      <c r="J62" s="104">
        <v>17167.52</v>
      </c>
      <c r="K62" s="89">
        <v>15798.36</v>
      </c>
      <c r="L62" s="111">
        <f t="shared" si="6"/>
        <v>0.82330000000000003</v>
      </c>
      <c r="M62" s="120">
        <f t="shared" si="1"/>
        <v>1.18E-2</v>
      </c>
      <c r="N62" s="49">
        <f t="shared" si="2"/>
        <v>15984.78</v>
      </c>
      <c r="O62" s="89">
        <f t="shared" si="3"/>
        <v>186.42000000000007</v>
      </c>
      <c r="P62" s="49">
        <f t="shared" si="4"/>
        <v>210267</v>
      </c>
    </row>
    <row r="63" spans="1:16" x14ac:dyDescent="0.2">
      <c r="A63" s="22" t="s">
        <v>46</v>
      </c>
      <c r="B63" s="37" t="s">
        <v>47</v>
      </c>
      <c r="C63" s="38" t="s">
        <v>46</v>
      </c>
      <c r="D63" s="24" t="s">
        <v>47</v>
      </c>
      <c r="E63" s="39" t="s">
        <v>48</v>
      </c>
      <c r="F63" s="40" t="s">
        <v>10</v>
      </c>
      <c r="G63" s="41">
        <v>3</v>
      </c>
      <c r="H63" s="4"/>
      <c r="I63" s="103">
        <v>80.91</v>
      </c>
      <c r="J63" s="103">
        <v>16471.939999999999</v>
      </c>
      <c r="K63" s="88">
        <v>15766.029999999999</v>
      </c>
      <c r="L63" s="110">
        <f t="shared" si="6"/>
        <v>0.8216</v>
      </c>
      <c r="M63" s="119">
        <f t="shared" si="1"/>
        <v>1.1900000000000001E-2</v>
      </c>
      <c r="N63" s="33">
        <f t="shared" si="2"/>
        <v>15953.65</v>
      </c>
      <c r="O63" s="88">
        <f t="shared" si="3"/>
        <v>187.6200000000008</v>
      </c>
      <c r="P63" s="33">
        <f t="shared" si="4"/>
        <v>15180</v>
      </c>
    </row>
    <row r="64" spans="1:16" x14ac:dyDescent="0.2">
      <c r="A64" s="22" t="s">
        <v>851</v>
      </c>
      <c r="B64" s="37" t="s">
        <v>852</v>
      </c>
      <c r="C64" s="38" t="s">
        <v>851</v>
      </c>
      <c r="D64" s="24" t="s">
        <v>852</v>
      </c>
      <c r="E64" s="39" t="s">
        <v>853</v>
      </c>
      <c r="F64" s="40" t="s">
        <v>153</v>
      </c>
      <c r="G64" s="41">
        <v>55</v>
      </c>
      <c r="H64" s="4"/>
      <c r="I64" s="103">
        <v>634.03</v>
      </c>
      <c r="J64" s="103">
        <v>17260.009999999998</v>
      </c>
      <c r="K64" s="88">
        <v>15713.249999999998</v>
      </c>
      <c r="L64" s="110">
        <f t="shared" si="6"/>
        <v>0.81879999999999997</v>
      </c>
      <c r="M64" s="119">
        <f t="shared" si="1"/>
        <v>1.2200000000000001E-2</v>
      </c>
      <c r="N64" s="33">
        <f t="shared" si="2"/>
        <v>15904.95</v>
      </c>
      <c r="O64" s="88">
        <f t="shared" si="3"/>
        <v>191.70000000000255</v>
      </c>
      <c r="P64" s="33">
        <f t="shared" si="4"/>
        <v>121544</v>
      </c>
    </row>
    <row r="65" spans="1:16" x14ac:dyDescent="0.2">
      <c r="A65" s="22" t="s">
        <v>669</v>
      </c>
      <c r="B65" s="37" t="s">
        <v>670</v>
      </c>
      <c r="C65" s="38" t="s">
        <v>669</v>
      </c>
      <c r="D65" s="24" t="s">
        <v>670</v>
      </c>
      <c r="E65" s="39" t="s">
        <v>671</v>
      </c>
      <c r="F65" s="40" t="s">
        <v>471</v>
      </c>
      <c r="G65" s="41">
        <v>41</v>
      </c>
      <c r="H65" s="4"/>
      <c r="I65" s="103">
        <v>187.82</v>
      </c>
      <c r="J65" s="103">
        <v>16048.76</v>
      </c>
      <c r="K65" s="88">
        <v>15681.26</v>
      </c>
      <c r="L65" s="110">
        <f t="shared" si="6"/>
        <v>0.81720000000000004</v>
      </c>
      <c r="M65" s="119">
        <f t="shared" si="1"/>
        <v>1.23E-2</v>
      </c>
      <c r="N65" s="33">
        <f t="shared" si="2"/>
        <v>15874.14</v>
      </c>
      <c r="O65" s="88">
        <f t="shared" si="3"/>
        <v>192.8799999999992</v>
      </c>
      <c r="P65" s="33">
        <f t="shared" si="4"/>
        <v>36227</v>
      </c>
    </row>
    <row r="66" spans="1:16" x14ac:dyDescent="0.2">
      <c r="A66" s="42" t="s">
        <v>740</v>
      </c>
      <c r="B66" s="43" t="s">
        <v>741</v>
      </c>
      <c r="C66" s="44" t="s">
        <v>740</v>
      </c>
      <c r="D66" s="45" t="s">
        <v>741</v>
      </c>
      <c r="E66" s="46" t="s">
        <v>742</v>
      </c>
      <c r="F66" s="47" t="s">
        <v>131</v>
      </c>
      <c r="G66" s="48">
        <v>46</v>
      </c>
      <c r="H66" s="4"/>
      <c r="I66" s="104">
        <v>309.36999999999995</v>
      </c>
      <c r="J66" s="104">
        <v>16416.97</v>
      </c>
      <c r="K66" s="89">
        <v>15649.250000000002</v>
      </c>
      <c r="L66" s="111">
        <f t="shared" si="6"/>
        <v>0.8155</v>
      </c>
      <c r="M66" s="120">
        <f t="shared" si="1"/>
        <v>1.24E-2</v>
      </c>
      <c r="N66" s="49">
        <f t="shared" si="2"/>
        <v>15843.3</v>
      </c>
      <c r="O66" s="89">
        <f t="shared" si="3"/>
        <v>194.04999999999745</v>
      </c>
      <c r="P66" s="49">
        <f t="shared" si="4"/>
        <v>60033</v>
      </c>
    </row>
    <row r="67" spans="1:16" x14ac:dyDescent="0.2">
      <c r="A67" s="22" t="s">
        <v>764</v>
      </c>
      <c r="B67" s="37" t="s">
        <v>765</v>
      </c>
      <c r="C67" s="38" t="s">
        <v>764</v>
      </c>
      <c r="D67" s="24" t="s">
        <v>765</v>
      </c>
      <c r="E67" s="39" t="s">
        <v>766</v>
      </c>
      <c r="F67" s="40" t="s">
        <v>131</v>
      </c>
      <c r="G67" s="41">
        <v>48</v>
      </c>
      <c r="H67" s="4"/>
      <c r="I67" s="103">
        <v>152.74</v>
      </c>
      <c r="J67" s="103">
        <v>15626.95</v>
      </c>
      <c r="K67" s="88">
        <v>15626.95</v>
      </c>
      <c r="L67" s="110">
        <f t="shared" si="6"/>
        <v>0.81440000000000001</v>
      </c>
      <c r="M67" s="119">
        <f t="shared" si="1"/>
        <v>1.2500000000000001E-2</v>
      </c>
      <c r="N67" s="33">
        <f t="shared" si="2"/>
        <v>15822.29</v>
      </c>
      <c r="O67" s="88">
        <f t="shared" si="3"/>
        <v>195.34000000000015</v>
      </c>
      <c r="P67" s="33">
        <f t="shared" si="4"/>
        <v>29836</v>
      </c>
    </row>
    <row r="68" spans="1:16" x14ac:dyDescent="0.2">
      <c r="A68" s="22" t="s">
        <v>390</v>
      </c>
      <c r="B68" s="37" t="s">
        <v>389</v>
      </c>
      <c r="C68" s="38" t="s">
        <v>390</v>
      </c>
      <c r="D68" s="24" t="s">
        <v>389</v>
      </c>
      <c r="E68" s="39" t="s">
        <v>391</v>
      </c>
      <c r="F68" s="40" t="s">
        <v>389</v>
      </c>
      <c r="G68" s="41">
        <v>24</v>
      </c>
      <c r="H68" s="4"/>
      <c r="I68" s="103">
        <v>298.81</v>
      </c>
      <c r="J68" s="103">
        <v>15603.34</v>
      </c>
      <c r="K68" s="88">
        <v>15585.49</v>
      </c>
      <c r="L68" s="110">
        <f t="shared" si="6"/>
        <v>0.81220000000000003</v>
      </c>
      <c r="M68" s="119">
        <f t="shared" si="1"/>
        <v>1.2699999999999999E-2</v>
      </c>
      <c r="N68" s="33">
        <f t="shared" si="2"/>
        <v>15783.43</v>
      </c>
      <c r="O68" s="88">
        <f t="shared" si="3"/>
        <v>197.94000000000051</v>
      </c>
      <c r="P68" s="33">
        <f t="shared" si="4"/>
        <v>59146</v>
      </c>
    </row>
    <row r="69" spans="1:16" x14ac:dyDescent="0.2">
      <c r="A69" s="63" t="s">
        <v>163</v>
      </c>
      <c r="B69" s="64" t="s">
        <v>164</v>
      </c>
      <c r="C69" s="65" t="s">
        <v>163</v>
      </c>
      <c r="D69" s="66" t="s">
        <v>164</v>
      </c>
      <c r="E69" s="67" t="s">
        <v>165</v>
      </c>
      <c r="F69" s="68" t="s">
        <v>131</v>
      </c>
      <c r="G69" s="69">
        <v>6</v>
      </c>
      <c r="H69" s="4"/>
      <c r="I69" s="106">
        <v>458.2</v>
      </c>
      <c r="J69" s="106">
        <v>16011.71</v>
      </c>
      <c r="K69" s="91">
        <v>15574.4</v>
      </c>
      <c r="L69" s="112">
        <f t="shared" si="6"/>
        <v>0.81159999999999999</v>
      </c>
      <c r="M69" s="121">
        <f t="shared" si="1"/>
        <v>1.2800000000000001E-2</v>
      </c>
      <c r="N69" s="70">
        <f t="shared" si="2"/>
        <v>15773.75</v>
      </c>
      <c r="O69" s="91">
        <f t="shared" si="3"/>
        <v>199.35000000000036</v>
      </c>
      <c r="P69" s="70">
        <f t="shared" si="4"/>
        <v>91342</v>
      </c>
    </row>
    <row r="70" spans="1:16" x14ac:dyDescent="0.2">
      <c r="A70" s="22" t="s">
        <v>154</v>
      </c>
      <c r="B70" s="37" t="s">
        <v>155</v>
      </c>
      <c r="C70" s="38" t="s">
        <v>154</v>
      </c>
      <c r="D70" s="24" t="s">
        <v>155</v>
      </c>
      <c r="E70" s="39" t="s">
        <v>156</v>
      </c>
      <c r="F70" s="40" t="s">
        <v>100</v>
      </c>
      <c r="G70" s="41">
        <v>6</v>
      </c>
      <c r="H70" s="4"/>
      <c r="I70" s="103">
        <v>137.61000000000001</v>
      </c>
      <c r="J70" s="103">
        <v>15737.08</v>
      </c>
      <c r="K70" s="88">
        <v>15574.18</v>
      </c>
      <c r="L70" s="110">
        <f t="shared" si="6"/>
        <v>0.81159999999999999</v>
      </c>
      <c r="M70" s="119">
        <f t="shared" si="1"/>
        <v>1.2800000000000001E-2</v>
      </c>
      <c r="N70" s="33">
        <f t="shared" si="2"/>
        <v>15773.53</v>
      </c>
      <c r="O70" s="88">
        <f t="shared" si="3"/>
        <v>199.35000000000036</v>
      </c>
      <c r="P70" s="33">
        <f t="shared" si="4"/>
        <v>27433</v>
      </c>
    </row>
    <row r="71" spans="1:16" x14ac:dyDescent="0.2">
      <c r="A71" s="22" t="s">
        <v>564</v>
      </c>
      <c r="B71" s="37" t="s">
        <v>565</v>
      </c>
      <c r="C71" s="38" t="s">
        <v>564</v>
      </c>
      <c r="D71" s="24" t="s">
        <v>565</v>
      </c>
      <c r="E71" s="39" t="s">
        <v>566</v>
      </c>
      <c r="F71" s="40" t="s">
        <v>74</v>
      </c>
      <c r="G71" s="41">
        <v>33</v>
      </c>
      <c r="H71" s="4"/>
      <c r="I71" s="103">
        <v>126.14</v>
      </c>
      <c r="J71" s="103">
        <v>16138.14</v>
      </c>
      <c r="K71" s="88">
        <v>15572.859999999999</v>
      </c>
      <c r="L71" s="110">
        <f t="shared" si="6"/>
        <v>0.8115</v>
      </c>
      <c r="M71" s="119">
        <f t="shared" si="1"/>
        <v>1.2800000000000001E-2</v>
      </c>
      <c r="N71" s="33">
        <f t="shared" si="2"/>
        <v>15772.19</v>
      </c>
      <c r="O71" s="88">
        <f t="shared" si="3"/>
        <v>199.33000000000175</v>
      </c>
      <c r="P71" s="33">
        <f t="shared" si="4"/>
        <v>25143</v>
      </c>
    </row>
    <row r="72" spans="1:16" x14ac:dyDescent="0.2">
      <c r="A72" s="63" t="s">
        <v>193</v>
      </c>
      <c r="B72" s="64" t="s">
        <v>194</v>
      </c>
      <c r="C72" s="65" t="s">
        <v>193</v>
      </c>
      <c r="D72" s="66" t="s">
        <v>194</v>
      </c>
      <c r="E72" s="67" t="s">
        <v>195</v>
      </c>
      <c r="F72" s="68" t="s">
        <v>173</v>
      </c>
      <c r="G72" s="69">
        <v>8</v>
      </c>
      <c r="H72" s="4"/>
      <c r="I72" s="106">
        <v>202.93</v>
      </c>
      <c r="J72" s="106">
        <v>16131.67</v>
      </c>
      <c r="K72" s="91">
        <v>15570.1</v>
      </c>
      <c r="L72" s="112">
        <f t="shared" si="6"/>
        <v>0.81140000000000001</v>
      </c>
      <c r="M72" s="121">
        <f t="shared" si="1"/>
        <v>1.2800000000000001E-2</v>
      </c>
      <c r="N72" s="70">
        <f t="shared" si="2"/>
        <v>15769.4</v>
      </c>
      <c r="O72" s="91">
        <f t="shared" si="3"/>
        <v>199.29999999999927</v>
      </c>
      <c r="P72" s="70">
        <f t="shared" si="4"/>
        <v>40444</v>
      </c>
    </row>
    <row r="73" spans="1:16" x14ac:dyDescent="0.2">
      <c r="A73" s="22" t="s">
        <v>298</v>
      </c>
      <c r="B73" s="37" t="s">
        <v>299</v>
      </c>
      <c r="C73" s="38" t="s">
        <v>298</v>
      </c>
      <c r="D73" s="24" t="s">
        <v>299</v>
      </c>
      <c r="E73" s="39" t="s">
        <v>300</v>
      </c>
      <c r="F73" s="40" t="s">
        <v>177</v>
      </c>
      <c r="G73" s="41">
        <v>18</v>
      </c>
      <c r="H73" s="4"/>
      <c r="I73" s="103">
        <v>10.29</v>
      </c>
      <c r="J73" s="103">
        <v>15543.44</v>
      </c>
      <c r="K73" s="88">
        <v>15543.44</v>
      </c>
      <c r="L73" s="110">
        <f t="shared" si="6"/>
        <v>0.81</v>
      </c>
      <c r="M73" s="119">
        <f t="shared" si="1"/>
        <v>1.29E-2</v>
      </c>
      <c r="N73" s="33">
        <f t="shared" si="2"/>
        <v>15743.95</v>
      </c>
      <c r="O73" s="88">
        <f t="shared" si="3"/>
        <v>200.51000000000022</v>
      </c>
      <c r="P73" s="33">
        <f t="shared" si="4"/>
        <v>2063</v>
      </c>
    </row>
    <row r="74" spans="1:16" x14ac:dyDescent="0.2">
      <c r="A74" s="22" t="s">
        <v>28</v>
      </c>
      <c r="B74" s="37" t="s">
        <v>29</v>
      </c>
      <c r="C74" s="38" t="s">
        <v>28</v>
      </c>
      <c r="D74" s="24" t="s">
        <v>29</v>
      </c>
      <c r="E74" s="39" t="s">
        <v>30</v>
      </c>
      <c r="F74" s="40" t="s">
        <v>10</v>
      </c>
      <c r="G74" s="41">
        <v>2</v>
      </c>
      <c r="H74" s="4"/>
      <c r="I74" s="103">
        <v>194.11</v>
      </c>
      <c r="J74" s="103">
        <v>15533.03</v>
      </c>
      <c r="K74" s="88">
        <v>15533.03</v>
      </c>
      <c r="L74" s="110">
        <f t="shared" si="6"/>
        <v>0.8095</v>
      </c>
      <c r="M74" s="119">
        <f t="shared" si="1"/>
        <v>1.29E-2</v>
      </c>
      <c r="N74" s="33">
        <f t="shared" si="2"/>
        <v>15733.41</v>
      </c>
      <c r="O74" s="88">
        <f t="shared" si="3"/>
        <v>200.3799999999992</v>
      </c>
      <c r="P74" s="33">
        <f t="shared" si="4"/>
        <v>38896</v>
      </c>
    </row>
    <row r="75" spans="1:16" x14ac:dyDescent="0.2">
      <c r="A75" s="42" t="s">
        <v>926</v>
      </c>
      <c r="B75" s="43" t="s">
        <v>927</v>
      </c>
      <c r="C75" s="44" t="s">
        <v>926</v>
      </c>
      <c r="D75" s="45" t="s">
        <v>927</v>
      </c>
      <c r="E75" s="46" t="s">
        <v>928</v>
      </c>
      <c r="F75" s="47" t="s">
        <v>437</v>
      </c>
      <c r="G75" s="48">
        <v>64</v>
      </c>
      <c r="H75" s="4"/>
      <c r="I75" s="104">
        <v>293.14</v>
      </c>
      <c r="J75" s="104">
        <v>16851.63</v>
      </c>
      <c r="K75" s="89">
        <v>15531.5</v>
      </c>
      <c r="L75" s="111">
        <f t="shared" si="6"/>
        <v>0.80940000000000001</v>
      </c>
      <c r="M75" s="120">
        <f t="shared" si="1"/>
        <v>1.2999999999999999E-2</v>
      </c>
      <c r="N75" s="49">
        <f t="shared" si="2"/>
        <v>15733.41</v>
      </c>
      <c r="O75" s="89">
        <f t="shared" si="3"/>
        <v>201.90999999999985</v>
      </c>
      <c r="P75" s="49">
        <f t="shared" si="4"/>
        <v>59188</v>
      </c>
    </row>
    <row r="76" spans="1:16" x14ac:dyDescent="0.2">
      <c r="A76" s="22" t="s">
        <v>854</v>
      </c>
      <c r="B76" s="37" t="s">
        <v>855</v>
      </c>
      <c r="C76" s="38" t="s">
        <v>854</v>
      </c>
      <c r="D76" s="24" t="s">
        <v>855</v>
      </c>
      <c r="E76" s="39" t="s">
        <v>856</v>
      </c>
      <c r="F76" s="40" t="s">
        <v>153</v>
      </c>
      <c r="G76" s="41">
        <v>56</v>
      </c>
      <c r="H76" s="4"/>
      <c r="I76" s="103">
        <v>1331.78</v>
      </c>
      <c r="J76" s="103">
        <v>16264.65</v>
      </c>
      <c r="K76" s="88">
        <v>15525.24</v>
      </c>
      <c r="L76" s="110">
        <f t="shared" si="6"/>
        <v>0.80910000000000004</v>
      </c>
      <c r="M76" s="119">
        <f t="shared" si="1"/>
        <v>1.2999999999999999E-2</v>
      </c>
      <c r="N76" s="33">
        <f t="shared" si="2"/>
        <v>15727.07</v>
      </c>
      <c r="O76" s="88">
        <f t="shared" si="3"/>
        <v>201.82999999999993</v>
      </c>
      <c r="P76" s="33">
        <f t="shared" si="4"/>
        <v>268793</v>
      </c>
    </row>
    <row r="77" spans="1:16" x14ac:dyDescent="0.2">
      <c r="A77" s="22" t="s">
        <v>122</v>
      </c>
      <c r="B77" s="37" t="s">
        <v>123</v>
      </c>
      <c r="C77" s="38" t="s">
        <v>122</v>
      </c>
      <c r="D77" s="24" t="s">
        <v>123</v>
      </c>
      <c r="E77" s="39" t="s">
        <v>124</v>
      </c>
      <c r="F77" s="40" t="s">
        <v>100</v>
      </c>
      <c r="G77" s="41">
        <v>6</v>
      </c>
      <c r="H77" s="4"/>
      <c r="I77" s="103">
        <v>299.64999999999998</v>
      </c>
      <c r="J77" s="103">
        <v>15451.58</v>
      </c>
      <c r="K77" s="88">
        <v>15443.09</v>
      </c>
      <c r="L77" s="110">
        <f t="shared" si="6"/>
        <v>0.80479999999999996</v>
      </c>
      <c r="M77" s="119">
        <f t="shared" si="1"/>
        <v>1.3299999999999999E-2</v>
      </c>
      <c r="N77" s="33">
        <f t="shared" si="2"/>
        <v>15648.48</v>
      </c>
      <c r="O77" s="88">
        <f t="shared" si="3"/>
        <v>205.38999999999942</v>
      </c>
      <c r="P77" s="33">
        <f t="shared" si="4"/>
        <v>61545</v>
      </c>
    </row>
    <row r="78" spans="1:16" x14ac:dyDescent="0.2">
      <c r="A78" s="22" t="s">
        <v>537</v>
      </c>
      <c r="B78" s="37" t="s">
        <v>538</v>
      </c>
      <c r="C78" s="38" t="s">
        <v>537</v>
      </c>
      <c r="D78" s="24" t="s">
        <v>538</v>
      </c>
      <c r="E78" s="39" t="s">
        <v>539</v>
      </c>
      <c r="F78" s="40" t="s">
        <v>471</v>
      </c>
      <c r="G78" s="41">
        <v>32</v>
      </c>
      <c r="H78" s="4"/>
      <c r="I78" s="103">
        <v>179.29</v>
      </c>
      <c r="J78" s="103">
        <v>15684.95</v>
      </c>
      <c r="K78" s="88">
        <v>15421.560000000001</v>
      </c>
      <c r="L78" s="110">
        <f t="shared" si="6"/>
        <v>0.80359999999999998</v>
      </c>
      <c r="M78" s="119">
        <f t="shared" si="1"/>
        <v>1.34E-2</v>
      </c>
      <c r="N78" s="33">
        <f t="shared" si="2"/>
        <v>15628.21</v>
      </c>
      <c r="O78" s="88">
        <f t="shared" si="3"/>
        <v>206.64999999999782</v>
      </c>
      <c r="P78" s="33">
        <f t="shared" si="4"/>
        <v>37050</v>
      </c>
    </row>
    <row r="79" spans="1:16" x14ac:dyDescent="0.2">
      <c r="A79" s="22" t="s">
        <v>170</v>
      </c>
      <c r="B79" s="37" t="s">
        <v>171</v>
      </c>
      <c r="C79" s="38" t="s">
        <v>170</v>
      </c>
      <c r="D79" s="24" t="s">
        <v>171</v>
      </c>
      <c r="E79" s="39" t="s">
        <v>172</v>
      </c>
      <c r="F79" s="40" t="s">
        <v>173</v>
      </c>
      <c r="G79" s="41">
        <v>8</v>
      </c>
      <c r="H79" s="4"/>
      <c r="I79" s="103">
        <v>283.60000000000002</v>
      </c>
      <c r="J79" s="103">
        <v>15421.33</v>
      </c>
      <c r="K79" s="88">
        <v>15421.33</v>
      </c>
      <c r="L79" s="110">
        <f t="shared" ref="L79:L110" si="7">ROUND(K79/$K$17,4)</f>
        <v>0.80359999999999998</v>
      </c>
      <c r="M79" s="119">
        <f t="shared" si="1"/>
        <v>1.34E-2</v>
      </c>
      <c r="N79" s="33">
        <f t="shared" si="2"/>
        <v>15627.98</v>
      </c>
      <c r="O79" s="88">
        <f t="shared" si="3"/>
        <v>206.64999999999964</v>
      </c>
      <c r="P79" s="33">
        <f t="shared" si="4"/>
        <v>58606</v>
      </c>
    </row>
    <row r="80" spans="1:16" x14ac:dyDescent="0.2">
      <c r="A80" s="42" t="s">
        <v>421</v>
      </c>
      <c r="B80" s="43" t="s">
        <v>422</v>
      </c>
      <c r="C80" s="44" t="s">
        <v>421</v>
      </c>
      <c r="D80" s="45" t="s">
        <v>422</v>
      </c>
      <c r="E80" s="46" t="s">
        <v>423</v>
      </c>
      <c r="F80" s="47" t="s">
        <v>405</v>
      </c>
      <c r="G80" s="48">
        <v>25</v>
      </c>
      <c r="H80" s="4"/>
      <c r="I80" s="104">
        <v>854.01</v>
      </c>
      <c r="J80" s="104">
        <v>14792.81</v>
      </c>
      <c r="K80" s="89">
        <v>15415.619999999999</v>
      </c>
      <c r="L80" s="111">
        <f t="shared" si="7"/>
        <v>0.80330000000000001</v>
      </c>
      <c r="M80" s="120">
        <f t="shared" si="1"/>
        <v>1.35E-2</v>
      </c>
      <c r="N80" s="49">
        <f t="shared" si="2"/>
        <v>15623.73</v>
      </c>
      <c r="O80" s="89">
        <f t="shared" si="3"/>
        <v>208.11000000000058</v>
      </c>
      <c r="P80" s="49">
        <f t="shared" si="4"/>
        <v>177728</v>
      </c>
    </row>
    <row r="81" spans="1:16" x14ac:dyDescent="0.2">
      <c r="A81" s="42" t="s">
        <v>23</v>
      </c>
      <c r="B81" s="43" t="s">
        <v>24</v>
      </c>
      <c r="C81" s="44" t="s">
        <v>23</v>
      </c>
      <c r="D81" s="45" t="s">
        <v>24</v>
      </c>
      <c r="E81" s="46" t="s">
        <v>25</v>
      </c>
      <c r="F81" s="47" t="s">
        <v>10</v>
      </c>
      <c r="G81" s="48">
        <v>1</v>
      </c>
      <c r="H81" s="4"/>
      <c r="I81" s="104">
        <v>795.40999999999985</v>
      </c>
      <c r="J81" s="104">
        <v>15480.33</v>
      </c>
      <c r="K81" s="89">
        <v>15413.41</v>
      </c>
      <c r="L81" s="111">
        <f t="shared" si="7"/>
        <v>0.80320000000000003</v>
      </c>
      <c r="M81" s="120">
        <f t="shared" ref="M81:M144" si="8">IF(ISNUMBER($L81)=FALSE,"na",MIN(ROUND($M$12/$L81-$M$12,4),$M$12))</f>
        <v>1.35E-2</v>
      </c>
      <c r="N81" s="49">
        <f t="shared" ref="N81:N144" si="9">IF(ISNUMBER($M81)=FALSE,"na",ROUND($K81*(1+$M81),2))</f>
        <v>15621.49</v>
      </c>
      <c r="O81" s="89">
        <f t="shared" ref="O81:O144" si="10">IF($N81="na","na",N81-K81)</f>
        <v>208.07999999999993</v>
      </c>
      <c r="P81" s="49">
        <f t="shared" ref="P81:P144" si="11">IF($N81="na","na",ROUND(I81*O81,0))</f>
        <v>165509</v>
      </c>
    </row>
    <row r="82" spans="1:16" x14ac:dyDescent="0.2">
      <c r="A82" s="63" t="s">
        <v>866</v>
      </c>
      <c r="B82" s="64" t="s">
        <v>867</v>
      </c>
      <c r="C82" s="65" t="s">
        <v>866</v>
      </c>
      <c r="D82" s="66" t="s">
        <v>867</v>
      </c>
      <c r="E82" s="67" t="s">
        <v>868</v>
      </c>
      <c r="F82" s="68" t="s">
        <v>437</v>
      </c>
      <c r="G82" s="69">
        <v>57</v>
      </c>
      <c r="H82" s="4"/>
      <c r="I82" s="106">
        <v>403.27</v>
      </c>
      <c r="J82" s="106">
        <v>15570.77</v>
      </c>
      <c r="K82" s="91">
        <v>15397.86</v>
      </c>
      <c r="L82" s="112">
        <f t="shared" si="7"/>
        <v>0.8024</v>
      </c>
      <c r="M82" s="121">
        <f t="shared" si="8"/>
        <v>1.35E-2</v>
      </c>
      <c r="N82" s="70">
        <f t="shared" si="9"/>
        <v>15605.73</v>
      </c>
      <c r="O82" s="91">
        <f t="shared" si="10"/>
        <v>207.86999999999898</v>
      </c>
      <c r="P82" s="70">
        <f t="shared" si="11"/>
        <v>83828</v>
      </c>
    </row>
    <row r="83" spans="1:16" x14ac:dyDescent="0.2">
      <c r="A83" s="22" t="s">
        <v>81</v>
      </c>
      <c r="B83" s="37" t="s">
        <v>82</v>
      </c>
      <c r="C83" s="38" t="s">
        <v>81</v>
      </c>
      <c r="D83" s="24" t="s">
        <v>82</v>
      </c>
      <c r="E83" s="39" t="s">
        <v>83</v>
      </c>
      <c r="F83" s="40" t="s">
        <v>74</v>
      </c>
      <c r="G83" s="41">
        <v>4</v>
      </c>
      <c r="H83" s="4"/>
      <c r="I83" s="103">
        <v>27.28</v>
      </c>
      <c r="J83" s="103">
        <v>15387.98</v>
      </c>
      <c r="K83" s="88">
        <v>15387.98</v>
      </c>
      <c r="L83" s="110">
        <f t="shared" si="7"/>
        <v>0.80189999999999995</v>
      </c>
      <c r="M83" s="119">
        <f t="shared" si="8"/>
        <v>1.3599999999999999E-2</v>
      </c>
      <c r="N83" s="33">
        <f t="shared" si="9"/>
        <v>15597.26</v>
      </c>
      <c r="O83" s="88">
        <f t="shared" si="10"/>
        <v>209.28000000000065</v>
      </c>
      <c r="P83" s="33">
        <f t="shared" si="11"/>
        <v>5709</v>
      </c>
    </row>
    <row r="84" spans="1:16" x14ac:dyDescent="0.2">
      <c r="A84" s="22" t="s">
        <v>181</v>
      </c>
      <c r="B84" s="37" t="s">
        <v>182</v>
      </c>
      <c r="C84" s="38" t="s">
        <v>181</v>
      </c>
      <c r="D84" s="24" t="s">
        <v>182</v>
      </c>
      <c r="E84" s="39" t="s">
        <v>183</v>
      </c>
      <c r="F84" s="40" t="s">
        <v>173</v>
      </c>
      <c r="G84" s="41">
        <v>8</v>
      </c>
      <c r="H84" s="4"/>
      <c r="I84" s="103">
        <v>77.569999999999993</v>
      </c>
      <c r="J84" s="103">
        <v>15512.07</v>
      </c>
      <c r="K84" s="88">
        <v>15359.96</v>
      </c>
      <c r="L84" s="110">
        <f t="shared" si="7"/>
        <v>0.8004</v>
      </c>
      <c r="M84" s="119">
        <f t="shared" si="8"/>
        <v>1.37E-2</v>
      </c>
      <c r="N84" s="33">
        <f t="shared" si="9"/>
        <v>15570.39</v>
      </c>
      <c r="O84" s="88">
        <f t="shared" si="10"/>
        <v>210.43000000000029</v>
      </c>
      <c r="P84" s="33">
        <f t="shared" si="11"/>
        <v>16323</v>
      </c>
    </row>
    <row r="85" spans="1:16" x14ac:dyDescent="0.2">
      <c r="A85" s="22" t="s">
        <v>752</v>
      </c>
      <c r="B85" s="37" t="s">
        <v>753</v>
      </c>
      <c r="C85" s="38" t="s">
        <v>752</v>
      </c>
      <c r="D85" s="24" t="s">
        <v>753</v>
      </c>
      <c r="E85" s="39" t="s">
        <v>754</v>
      </c>
      <c r="F85" s="40" t="s">
        <v>131</v>
      </c>
      <c r="G85" s="41">
        <v>47</v>
      </c>
      <c r="H85" s="4"/>
      <c r="I85" s="103">
        <v>254.47</v>
      </c>
      <c r="J85" s="103">
        <v>15888.53</v>
      </c>
      <c r="K85" s="88">
        <v>15339.79</v>
      </c>
      <c r="L85" s="110">
        <f t="shared" si="7"/>
        <v>0.7994</v>
      </c>
      <c r="M85" s="119">
        <f t="shared" si="8"/>
        <v>1.38E-2</v>
      </c>
      <c r="N85" s="33">
        <f t="shared" si="9"/>
        <v>15551.48</v>
      </c>
      <c r="O85" s="88">
        <f t="shared" si="10"/>
        <v>211.68999999999869</v>
      </c>
      <c r="P85" s="33">
        <f t="shared" si="11"/>
        <v>53869</v>
      </c>
    </row>
    <row r="86" spans="1:16" x14ac:dyDescent="0.2">
      <c r="A86" s="22" t="s">
        <v>812</v>
      </c>
      <c r="B86" s="37" t="s">
        <v>813</v>
      </c>
      <c r="C86" s="38" t="s">
        <v>812</v>
      </c>
      <c r="D86" s="24" t="s">
        <v>813</v>
      </c>
      <c r="E86" s="39" t="s">
        <v>814</v>
      </c>
      <c r="F86" s="40" t="s">
        <v>153</v>
      </c>
      <c r="G86" s="41">
        <v>51</v>
      </c>
      <c r="H86" s="4"/>
      <c r="I86" s="103">
        <v>56.19</v>
      </c>
      <c r="J86" s="103">
        <v>15335.02</v>
      </c>
      <c r="K86" s="88">
        <v>15335.02</v>
      </c>
      <c r="L86" s="110">
        <f t="shared" si="7"/>
        <v>0.79910000000000003</v>
      </c>
      <c r="M86" s="119">
        <f t="shared" si="8"/>
        <v>1.38E-2</v>
      </c>
      <c r="N86" s="33">
        <f t="shared" si="9"/>
        <v>15546.64</v>
      </c>
      <c r="O86" s="88">
        <f t="shared" si="10"/>
        <v>211.61999999999898</v>
      </c>
      <c r="P86" s="33">
        <f t="shared" si="11"/>
        <v>11891</v>
      </c>
    </row>
    <row r="87" spans="1:16" x14ac:dyDescent="0.2">
      <c r="A87" s="22" t="s">
        <v>26</v>
      </c>
      <c r="B87" s="37" t="s">
        <v>10</v>
      </c>
      <c r="C87" s="38" t="s">
        <v>26</v>
      </c>
      <c r="D87" s="24" t="s">
        <v>10</v>
      </c>
      <c r="E87" s="39" t="s">
        <v>27</v>
      </c>
      <c r="F87" s="40" t="s">
        <v>10</v>
      </c>
      <c r="G87" s="41">
        <v>2</v>
      </c>
      <c r="H87" s="4"/>
      <c r="I87" s="103">
        <v>76.989999999999995</v>
      </c>
      <c r="J87" s="103">
        <v>15304.21</v>
      </c>
      <c r="K87" s="88">
        <v>15304.21</v>
      </c>
      <c r="L87" s="110">
        <f t="shared" si="7"/>
        <v>0.79749999999999999</v>
      </c>
      <c r="M87" s="119">
        <f t="shared" si="8"/>
        <v>1.4E-2</v>
      </c>
      <c r="N87" s="33">
        <f t="shared" si="9"/>
        <v>15518.47</v>
      </c>
      <c r="O87" s="88">
        <f t="shared" si="10"/>
        <v>214.26000000000022</v>
      </c>
      <c r="P87" s="33">
        <f t="shared" si="11"/>
        <v>16496</v>
      </c>
    </row>
    <row r="88" spans="1:16" x14ac:dyDescent="0.2">
      <c r="A88" s="42" t="s">
        <v>249</v>
      </c>
      <c r="B88" s="43" t="s">
        <v>250</v>
      </c>
      <c r="C88" s="44" t="s">
        <v>249</v>
      </c>
      <c r="D88" s="45" t="s">
        <v>250</v>
      </c>
      <c r="E88" s="46" t="s">
        <v>251</v>
      </c>
      <c r="F88" s="47" t="s">
        <v>169</v>
      </c>
      <c r="G88" s="48">
        <v>13</v>
      </c>
      <c r="H88" s="4"/>
      <c r="I88" s="104">
        <v>1148.1500000000001</v>
      </c>
      <c r="J88" s="104">
        <v>16098.29</v>
      </c>
      <c r="K88" s="89">
        <v>15285.570000000002</v>
      </c>
      <c r="L88" s="111">
        <f t="shared" si="7"/>
        <v>0.79659999999999997</v>
      </c>
      <c r="M88" s="120">
        <f t="shared" si="8"/>
        <v>1.4E-2</v>
      </c>
      <c r="N88" s="49">
        <f t="shared" si="9"/>
        <v>15499.57</v>
      </c>
      <c r="O88" s="89">
        <f t="shared" si="10"/>
        <v>213.99999999999818</v>
      </c>
      <c r="P88" s="49">
        <f t="shared" si="11"/>
        <v>245704</v>
      </c>
    </row>
    <row r="89" spans="1:16" x14ac:dyDescent="0.2">
      <c r="A89" s="22" t="s">
        <v>485</v>
      </c>
      <c r="B89" s="37" t="s">
        <v>486</v>
      </c>
      <c r="C89" s="38" t="s">
        <v>485</v>
      </c>
      <c r="D89" s="24" t="s">
        <v>486</v>
      </c>
      <c r="E89" s="39" t="s">
        <v>487</v>
      </c>
      <c r="F89" s="40" t="s">
        <v>437</v>
      </c>
      <c r="G89" s="41">
        <v>30</v>
      </c>
      <c r="H89" s="4"/>
      <c r="I89" s="103">
        <v>176.08</v>
      </c>
      <c r="J89" s="103">
        <v>15346.18</v>
      </c>
      <c r="K89" s="88">
        <v>15285.300000000001</v>
      </c>
      <c r="L89" s="110">
        <f t="shared" si="7"/>
        <v>0.79649999999999999</v>
      </c>
      <c r="M89" s="119">
        <f t="shared" si="8"/>
        <v>1.41E-2</v>
      </c>
      <c r="N89" s="33">
        <f t="shared" si="9"/>
        <v>15500.82</v>
      </c>
      <c r="O89" s="88">
        <f t="shared" si="10"/>
        <v>215.51999999999862</v>
      </c>
      <c r="P89" s="33">
        <f t="shared" si="11"/>
        <v>37949</v>
      </c>
    </row>
    <row r="90" spans="1:16" x14ac:dyDescent="0.2">
      <c r="A90" s="22" t="s">
        <v>87</v>
      </c>
      <c r="B90" s="37" t="s">
        <v>88</v>
      </c>
      <c r="C90" s="38" t="s">
        <v>87</v>
      </c>
      <c r="D90" s="24" t="s">
        <v>88</v>
      </c>
      <c r="E90" s="39" t="s">
        <v>89</v>
      </c>
      <c r="F90" s="40" t="s">
        <v>74</v>
      </c>
      <c r="G90" s="41">
        <v>4</v>
      </c>
      <c r="H90" s="4"/>
      <c r="I90" s="103">
        <v>24.23</v>
      </c>
      <c r="J90" s="103">
        <v>15274.66</v>
      </c>
      <c r="K90" s="88">
        <v>15274.66</v>
      </c>
      <c r="L90" s="110">
        <f t="shared" si="7"/>
        <v>0.79600000000000004</v>
      </c>
      <c r="M90" s="119">
        <f t="shared" si="8"/>
        <v>1.41E-2</v>
      </c>
      <c r="N90" s="33">
        <f t="shared" si="9"/>
        <v>15490.03</v>
      </c>
      <c r="O90" s="88">
        <f t="shared" si="10"/>
        <v>215.3700000000008</v>
      </c>
      <c r="P90" s="33">
        <f t="shared" si="11"/>
        <v>5218</v>
      </c>
    </row>
    <row r="91" spans="1:16" x14ac:dyDescent="0.2">
      <c r="A91" s="22" t="s">
        <v>14</v>
      </c>
      <c r="B91" s="37" t="s">
        <v>15</v>
      </c>
      <c r="C91" s="38" t="s">
        <v>14</v>
      </c>
      <c r="D91" s="24" t="s">
        <v>15</v>
      </c>
      <c r="E91" s="39" t="s">
        <v>16</v>
      </c>
      <c r="F91" s="40" t="s">
        <v>10</v>
      </c>
      <c r="G91" s="41">
        <v>1</v>
      </c>
      <c r="H91" s="4"/>
      <c r="I91" s="103">
        <v>149.9</v>
      </c>
      <c r="J91" s="103">
        <v>15724.14</v>
      </c>
      <c r="K91" s="88">
        <v>15241.119999999999</v>
      </c>
      <c r="L91" s="110">
        <f t="shared" si="7"/>
        <v>0.79420000000000002</v>
      </c>
      <c r="M91" s="119">
        <f t="shared" si="8"/>
        <v>1.43E-2</v>
      </c>
      <c r="N91" s="33">
        <f t="shared" si="9"/>
        <v>15459.07</v>
      </c>
      <c r="O91" s="88">
        <f t="shared" si="10"/>
        <v>217.95000000000073</v>
      </c>
      <c r="P91" s="33">
        <f t="shared" si="11"/>
        <v>32671</v>
      </c>
    </row>
    <row r="92" spans="1:16" x14ac:dyDescent="0.2">
      <c r="A92" s="22" t="s">
        <v>684</v>
      </c>
      <c r="B92" s="37" t="s">
        <v>685</v>
      </c>
      <c r="C92" s="38" t="s">
        <v>684</v>
      </c>
      <c r="D92" s="24" t="s">
        <v>685</v>
      </c>
      <c r="E92" s="39" t="s">
        <v>686</v>
      </c>
      <c r="F92" s="40" t="s">
        <v>471</v>
      </c>
      <c r="G92" s="41">
        <v>42</v>
      </c>
      <c r="H92" s="4"/>
      <c r="I92" s="103">
        <v>97.22</v>
      </c>
      <c r="J92" s="103">
        <v>15259.52</v>
      </c>
      <c r="K92" s="88">
        <v>15236.92</v>
      </c>
      <c r="L92" s="110">
        <f t="shared" si="7"/>
        <v>0.79400000000000004</v>
      </c>
      <c r="M92" s="119">
        <f t="shared" si="8"/>
        <v>1.43E-2</v>
      </c>
      <c r="N92" s="33">
        <f t="shared" si="9"/>
        <v>15454.81</v>
      </c>
      <c r="O92" s="88">
        <f t="shared" si="10"/>
        <v>217.88999999999942</v>
      </c>
      <c r="P92" s="33">
        <f t="shared" si="11"/>
        <v>21183</v>
      </c>
    </row>
    <row r="93" spans="1:16" x14ac:dyDescent="0.2">
      <c r="A93" s="22" t="s">
        <v>59</v>
      </c>
      <c r="B93" s="37" t="s">
        <v>60</v>
      </c>
      <c r="C93" s="38" t="s">
        <v>59</v>
      </c>
      <c r="D93" s="24" t="s">
        <v>60</v>
      </c>
      <c r="E93" s="39" t="s">
        <v>61</v>
      </c>
      <c r="F93" s="40" t="s">
        <v>10</v>
      </c>
      <c r="G93" s="41">
        <v>3</v>
      </c>
      <c r="H93" s="4"/>
      <c r="I93" s="103">
        <v>88.6</v>
      </c>
      <c r="J93" s="103">
        <v>16139.65</v>
      </c>
      <c r="K93" s="88">
        <v>15207.57</v>
      </c>
      <c r="L93" s="110">
        <f t="shared" si="7"/>
        <v>0.79249999999999998</v>
      </c>
      <c r="M93" s="119">
        <f t="shared" si="8"/>
        <v>1.44E-2</v>
      </c>
      <c r="N93" s="33">
        <f t="shared" si="9"/>
        <v>15426.56</v>
      </c>
      <c r="O93" s="88">
        <f t="shared" si="10"/>
        <v>218.98999999999978</v>
      </c>
      <c r="P93" s="33">
        <f t="shared" si="11"/>
        <v>19403</v>
      </c>
    </row>
    <row r="94" spans="1:16" x14ac:dyDescent="0.2">
      <c r="A94" s="22" t="s">
        <v>488</v>
      </c>
      <c r="B94" s="37" t="s">
        <v>489</v>
      </c>
      <c r="C94" s="38" t="s">
        <v>488</v>
      </c>
      <c r="D94" s="24" t="s">
        <v>489</v>
      </c>
      <c r="E94" s="39" t="s">
        <v>490</v>
      </c>
      <c r="F94" s="40" t="s">
        <v>437</v>
      </c>
      <c r="G94" s="41">
        <v>30</v>
      </c>
      <c r="H94" s="4"/>
      <c r="I94" s="103">
        <v>179.54</v>
      </c>
      <c r="J94" s="103">
        <v>15216</v>
      </c>
      <c r="K94" s="88">
        <v>15191.48</v>
      </c>
      <c r="L94" s="110">
        <f t="shared" si="7"/>
        <v>0.79169999999999996</v>
      </c>
      <c r="M94" s="119">
        <f t="shared" si="8"/>
        <v>1.4500000000000001E-2</v>
      </c>
      <c r="N94" s="33">
        <f t="shared" si="9"/>
        <v>15411.76</v>
      </c>
      <c r="O94" s="88">
        <f t="shared" si="10"/>
        <v>220.28000000000065</v>
      </c>
      <c r="P94" s="33">
        <f t="shared" si="11"/>
        <v>39549</v>
      </c>
    </row>
    <row r="95" spans="1:16" x14ac:dyDescent="0.2">
      <c r="A95" s="22" t="s">
        <v>252</v>
      </c>
      <c r="B95" s="37" t="s">
        <v>253</v>
      </c>
      <c r="C95" s="38" t="s">
        <v>252</v>
      </c>
      <c r="D95" s="24" t="s">
        <v>253</v>
      </c>
      <c r="E95" s="39" t="s">
        <v>254</v>
      </c>
      <c r="F95" s="40" t="s">
        <v>169</v>
      </c>
      <c r="G95" s="41">
        <v>14</v>
      </c>
      <c r="H95" s="4"/>
      <c r="I95" s="103">
        <v>407.33</v>
      </c>
      <c r="J95" s="103">
        <v>15746.38</v>
      </c>
      <c r="K95" s="88">
        <v>15122.99</v>
      </c>
      <c r="L95" s="110">
        <f t="shared" si="7"/>
        <v>0.78810000000000002</v>
      </c>
      <c r="M95" s="119">
        <f t="shared" si="8"/>
        <v>1.4800000000000001E-2</v>
      </c>
      <c r="N95" s="33">
        <f t="shared" si="9"/>
        <v>15346.81</v>
      </c>
      <c r="O95" s="88">
        <f t="shared" si="10"/>
        <v>223.81999999999971</v>
      </c>
      <c r="P95" s="33">
        <f t="shared" si="11"/>
        <v>91169</v>
      </c>
    </row>
    <row r="96" spans="1:16" x14ac:dyDescent="0.2">
      <c r="A96" s="42" t="s">
        <v>552</v>
      </c>
      <c r="B96" s="43" t="s">
        <v>553</v>
      </c>
      <c r="C96" s="44" t="s">
        <v>552</v>
      </c>
      <c r="D96" s="45" t="s">
        <v>553</v>
      </c>
      <c r="E96" s="46" t="s">
        <v>554</v>
      </c>
      <c r="F96" s="47" t="s">
        <v>471</v>
      </c>
      <c r="G96" s="48">
        <v>32</v>
      </c>
      <c r="H96" s="4"/>
      <c r="I96" s="104">
        <v>757.28</v>
      </c>
      <c r="J96" s="104">
        <v>16097.03</v>
      </c>
      <c r="K96" s="89">
        <v>15122.970000000001</v>
      </c>
      <c r="L96" s="111">
        <f t="shared" si="7"/>
        <v>0.78810000000000002</v>
      </c>
      <c r="M96" s="120">
        <f t="shared" si="8"/>
        <v>1.4800000000000001E-2</v>
      </c>
      <c r="N96" s="49">
        <f t="shared" si="9"/>
        <v>15346.79</v>
      </c>
      <c r="O96" s="89">
        <f t="shared" si="10"/>
        <v>223.81999999999971</v>
      </c>
      <c r="P96" s="49">
        <f t="shared" si="11"/>
        <v>169494</v>
      </c>
    </row>
    <row r="97" spans="1:16" x14ac:dyDescent="0.2">
      <c r="A97" s="42" t="s">
        <v>40</v>
      </c>
      <c r="B97" s="43" t="s">
        <v>41</v>
      </c>
      <c r="C97" s="44" t="s">
        <v>40</v>
      </c>
      <c r="D97" s="45" t="s">
        <v>41</v>
      </c>
      <c r="E97" s="46" t="s">
        <v>42</v>
      </c>
      <c r="F97" s="47" t="s">
        <v>10</v>
      </c>
      <c r="G97" s="48">
        <v>2</v>
      </c>
      <c r="H97" s="4"/>
      <c r="I97" s="104">
        <v>572.58000000000004</v>
      </c>
      <c r="J97" s="104">
        <v>16518.7</v>
      </c>
      <c r="K97" s="89">
        <v>15121.94</v>
      </c>
      <c r="L97" s="111">
        <f t="shared" si="7"/>
        <v>0.78800000000000003</v>
      </c>
      <c r="M97" s="120">
        <f t="shared" si="8"/>
        <v>1.4800000000000001E-2</v>
      </c>
      <c r="N97" s="49">
        <f t="shared" si="9"/>
        <v>15345.74</v>
      </c>
      <c r="O97" s="89">
        <f t="shared" si="10"/>
        <v>223.79999999999927</v>
      </c>
      <c r="P97" s="49">
        <f t="shared" si="11"/>
        <v>128143</v>
      </c>
    </row>
    <row r="98" spans="1:16" x14ac:dyDescent="0.2">
      <c r="A98" s="42" t="s">
        <v>755</v>
      </c>
      <c r="B98" s="43" t="s">
        <v>756</v>
      </c>
      <c r="C98" s="44" t="s">
        <v>755</v>
      </c>
      <c r="D98" s="45" t="s">
        <v>756</v>
      </c>
      <c r="E98" s="46" t="s">
        <v>757</v>
      </c>
      <c r="F98" s="47" t="s">
        <v>131</v>
      </c>
      <c r="G98" s="48">
        <v>47</v>
      </c>
      <c r="H98" s="4"/>
      <c r="I98" s="104">
        <v>419.29</v>
      </c>
      <c r="J98" s="104">
        <v>15127.21</v>
      </c>
      <c r="K98" s="89">
        <v>15121.88</v>
      </c>
      <c r="L98" s="111">
        <f t="shared" si="7"/>
        <v>0.78800000000000003</v>
      </c>
      <c r="M98" s="120">
        <f t="shared" si="8"/>
        <v>1.4800000000000001E-2</v>
      </c>
      <c r="N98" s="49">
        <f t="shared" si="9"/>
        <v>15345.68</v>
      </c>
      <c r="O98" s="89">
        <f t="shared" si="10"/>
        <v>223.80000000000109</v>
      </c>
      <c r="P98" s="49">
        <f t="shared" si="11"/>
        <v>93837</v>
      </c>
    </row>
    <row r="99" spans="1:16" x14ac:dyDescent="0.2">
      <c r="A99" s="42" t="s">
        <v>450</v>
      </c>
      <c r="B99" s="43" t="s">
        <v>451</v>
      </c>
      <c r="C99" s="44" t="s">
        <v>450</v>
      </c>
      <c r="D99" s="45" t="s">
        <v>451</v>
      </c>
      <c r="E99" s="46" t="s">
        <v>452</v>
      </c>
      <c r="F99" s="47" t="s">
        <v>437</v>
      </c>
      <c r="G99" s="48">
        <v>27</v>
      </c>
      <c r="H99" s="4"/>
      <c r="I99" s="104">
        <v>344.74</v>
      </c>
      <c r="J99" s="104">
        <v>15089.89</v>
      </c>
      <c r="K99" s="89">
        <v>15082.63</v>
      </c>
      <c r="L99" s="111">
        <f t="shared" si="7"/>
        <v>0.78600000000000003</v>
      </c>
      <c r="M99" s="120">
        <f t="shared" si="8"/>
        <v>1.4999999999999999E-2</v>
      </c>
      <c r="N99" s="49">
        <f t="shared" si="9"/>
        <v>15308.87</v>
      </c>
      <c r="O99" s="89">
        <f t="shared" si="10"/>
        <v>226.2400000000016</v>
      </c>
      <c r="P99" s="49">
        <f t="shared" si="11"/>
        <v>77994</v>
      </c>
    </row>
    <row r="100" spans="1:16" x14ac:dyDescent="0.2">
      <c r="A100" s="22" t="s">
        <v>690</v>
      </c>
      <c r="B100" s="37" t="s">
        <v>691</v>
      </c>
      <c r="C100" s="38" t="s">
        <v>690</v>
      </c>
      <c r="D100" s="24" t="s">
        <v>691</v>
      </c>
      <c r="E100" s="39" t="s">
        <v>692</v>
      </c>
      <c r="F100" s="40" t="s">
        <v>471</v>
      </c>
      <c r="G100" s="41">
        <v>42</v>
      </c>
      <c r="H100" s="4"/>
      <c r="I100" s="103">
        <v>135.99</v>
      </c>
      <c r="J100" s="103">
        <v>15075.02</v>
      </c>
      <c r="K100" s="88">
        <v>15075.02</v>
      </c>
      <c r="L100" s="110">
        <f t="shared" si="7"/>
        <v>0.78559999999999997</v>
      </c>
      <c r="M100" s="119">
        <f t="shared" si="8"/>
        <v>1.4999999999999999E-2</v>
      </c>
      <c r="N100" s="33">
        <f t="shared" si="9"/>
        <v>15301.15</v>
      </c>
      <c r="O100" s="88">
        <f t="shared" si="10"/>
        <v>226.1299999999992</v>
      </c>
      <c r="P100" s="33">
        <f t="shared" si="11"/>
        <v>30751</v>
      </c>
    </row>
    <row r="101" spans="1:16" x14ac:dyDescent="0.2">
      <c r="A101" s="22" t="s">
        <v>561</v>
      </c>
      <c r="B101" s="37" t="s">
        <v>562</v>
      </c>
      <c r="C101" s="38" t="s">
        <v>561</v>
      </c>
      <c r="D101" s="24" t="s">
        <v>562</v>
      </c>
      <c r="E101" s="39" t="s">
        <v>563</v>
      </c>
      <c r="F101" s="40" t="s">
        <v>74</v>
      </c>
      <c r="G101" s="41">
        <v>33</v>
      </c>
      <c r="H101" s="4"/>
      <c r="I101" s="103">
        <v>77.91</v>
      </c>
      <c r="J101" s="103">
        <v>15053.25</v>
      </c>
      <c r="K101" s="88">
        <v>15053.25</v>
      </c>
      <c r="L101" s="110">
        <f t="shared" si="7"/>
        <v>0.78449999999999998</v>
      </c>
      <c r="M101" s="119">
        <f t="shared" si="8"/>
        <v>1.5100000000000001E-2</v>
      </c>
      <c r="N101" s="33">
        <f t="shared" si="9"/>
        <v>15280.55</v>
      </c>
      <c r="O101" s="88">
        <f t="shared" si="10"/>
        <v>227.29999999999927</v>
      </c>
      <c r="P101" s="33">
        <f t="shared" si="11"/>
        <v>17709</v>
      </c>
    </row>
    <row r="102" spans="1:16" x14ac:dyDescent="0.2">
      <c r="A102" s="22" t="s">
        <v>809</v>
      </c>
      <c r="B102" s="37" t="s">
        <v>810</v>
      </c>
      <c r="C102" s="38" t="s">
        <v>809</v>
      </c>
      <c r="D102" s="24" t="s">
        <v>810</v>
      </c>
      <c r="E102" s="39" t="s">
        <v>811</v>
      </c>
      <c r="F102" s="40" t="s">
        <v>153</v>
      </c>
      <c r="G102" s="41">
        <v>50</v>
      </c>
      <c r="H102" s="4"/>
      <c r="I102" s="103">
        <v>104.55</v>
      </c>
      <c r="J102" s="103">
        <v>15065.04</v>
      </c>
      <c r="K102" s="88">
        <v>15052.980000000001</v>
      </c>
      <c r="L102" s="110">
        <f t="shared" si="7"/>
        <v>0.78439999999999999</v>
      </c>
      <c r="M102" s="119">
        <f t="shared" si="8"/>
        <v>1.5100000000000001E-2</v>
      </c>
      <c r="N102" s="33">
        <f t="shared" si="9"/>
        <v>15280.28</v>
      </c>
      <c r="O102" s="88">
        <f t="shared" si="10"/>
        <v>227.29999999999927</v>
      </c>
      <c r="P102" s="33">
        <f t="shared" si="11"/>
        <v>23764</v>
      </c>
    </row>
    <row r="103" spans="1:16" x14ac:dyDescent="0.2">
      <c r="A103" s="22" t="s">
        <v>476</v>
      </c>
      <c r="B103" s="37" t="s">
        <v>477</v>
      </c>
      <c r="C103" s="38" t="s">
        <v>476</v>
      </c>
      <c r="D103" s="24" t="s">
        <v>477</v>
      </c>
      <c r="E103" s="39" t="s">
        <v>478</v>
      </c>
      <c r="F103" s="40" t="s">
        <v>437</v>
      </c>
      <c r="G103" s="41">
        <v>30</v>
      </c>
      <c r="H103" s="4"/>
      <c r="I103" s="103">
        <v>179.42</v>
      </c>
      <c r="J103" s="103">
        <v>15088.95</v>
      </c>
      <c r="K103" s="88">
        <v>15051.970000000001</v>
      </c>
      <c r="L103" s="110">
        <f t="shared" si="7"/>
        <v>0.78439999999999999</v>
      </c>
      <c r="M103" s="119">
        <f t="shared" si="8"/>
        <v>1.5100000000000001E-2</v>
      </c>
      <c r="N103" s="33">
        <f t="shared" si="9"/>
        <v>15279.25</v>
      </c>
      <c r="O103" s="88">
        <f t="shared" si="10"/>
        <v>227.27999999999884</v>
      </c>
      <c r="P103" s="33">
        <f t="shared" si="11"/>
        <v>40779</v>
      </c>
    </row>
    <row r="104" spans="1:16" x14ac:dyDescent="0.2">
      <c r="A104" s="22" t="s">
        <v>831</v>
      </c>
      <c r="B104" s="37" t="s">
        <v>832</v>
      </c>
      <c r="C104" s="38" t="s">
        <v>831</v>
      </c>
      <c r="D104" s="24" t="s">
        <v>832</v>
      </c>
      <c r="E104" s="39" t="s">
        <v>833</v>
      </c>
      <c r="F104" s="40" t="s">
        <v>153</v>
      </c>
      <c r="G104" s="41">
        <v>51</v>
      </c>
      <c r="H104" s="4"/>
      <c r="I104" s="103">
        <v>156.01</v>
      </c>
      <c r="J104" s="103">
        <v>15541.48</v>
      </c>
      <c r="K104" s="88">
        <v>15051.83</v>
      </c>
      <c r="L104" s="110">
        <f t="shared" si="7"/>
        <v>0.78439999999999999</v>
      </c>
      <c r="M104" s="119">
        <f t="shared" si="8"/>
        <v>1.5100000000000001E-2</v>
      </c>
      <c r="N104" s="33">
        <f t="shared" si="9"/>
        <v>15279.11</v>
      </c>
      <c r="O104" s="88">
        <f t="shared" si="10"/>
        <v>227.28000000000065</v>
      </c>
      <c r="P104" s="33">
        <f t="shared" si="11"/>
        <v>35458</v>
      </c>
    </row>
    <row r="105" spans="1:16" x14ac:dyDescent="0.2">
      <c r="A105" s="22" t="s">
        <v>872</v>
      </c>
      <c r="B105" s="37" t="s">
        <v>873</v>
      </c>
      <c r="C105" s="38" t="s">
        <v>872</v>
      </c>
      <c r="D105" s="24" t="s">
        <v>873</v>
      </c>
      <c r="E105" s="39" t="s">
        <v>874</v>
      </c>
      <c r="F105" s="40" t="s">
        <v>100</v>
      </c>
      <c r="G105" s="41">
        <v>60</v>
      </c>
      <c r="H105" s="4"/>
      <c r="I105" s="103">
        <v>377.47</v>
      </c>
      <c r="J105" s="103">
        <v>15455.83</v>
      </c>
      <c r="K105" s="88">
        <v>15037.67</v>
      </c>
      <c r="L105" s="110">
        <f t="shared" si="7"/>
        <v>0.78359999999999996</v>
      </c>
      <c r="M105" s="119">
        <f t="shared" si="8"/>
        <v>1.52E-2</v>
      </c>
      <c r="N105" s="33">
        <f t="shared" si="9"/>
        <v>15266.24</v>
      </c>
      <c r="O105" s="88">
        <f t="shared" si="10"/>
        <v>228.56999999999971</v>
      </c>
      <c r="P105" s="33">
        <f t="shared" si="11"/>
        <v>86278</v>
      </c>
    </row>
    <row r="106" spans="1:16" x14ac:dyDescent="0.2">
      <c r="A106" s="22" t="s">
        <v>392</v>
      </c>
      <c r="B106" s="37" t="s">
        <v>393</v>
      </c>
      <c r="C106" s="38" t="s">
        <v>392</v>
      </c>
      <c r="D106" s="24" t="s">
        <v>393</v>
      </c>
      <c r="E106" s="39" t="s">
        <v>394</v>
      </c>
      <c r="F106" s="40" t="s">
        <v>389</v>
      </c>
      <c r="G106" s="41">
        <v>24</v>
      </c>
      <c r="H106" s="4"/>
      <c r="I106" s="103">
        <v>57.51</v>
      </c>
      <c r="J106" s="103">
        <v>15549.57</v>
      </c>
      <c r="K106" s="88">
        <v>15021.24</v>
      </c>
      <c r="L106" s="110">
        <f t="shared" si="7"/>
        <v>0.78280000000000005</v>
      </c>
      <c r="M106" s="119">
        <f t="shared" si="8"/>
        <v>1.5299999999999999E-2</v>
      </c>
      <c r="N106" s="33">
        <f t="shared" si="9"/>
        <v>15251.06</v>
      </c>
      <c r="O106" s="88">
        <f t="shared" si="10"/>
        <v>229.81999999999971</v>
      </c>
      <c r="P106" s="33">
        <f t="shared" si="11"/>
        <v>13217</v>
      </c>
    </row>
    <row r="107" spans="1:16" x14ac:dyDescent="0.2">
      <c r="A107" s="22" t="s">
        <v>301</v>
      </c>
      <c r="B107" s="37" t="s">
        <v>302</v>
      </c>
      <c r="C107" s="38" t="s">
        <v>301</v>
      </c>
      <c r="D107" s="24" t="s">
        <v>302</v>
      </c>
      <c r="E107" s="39" t="s">
        <v>303</v>
      </c>
      <c r="F107" s="40" t="s">
        <v>173</v>
      </c>
      <c r="G107" s="41">
        <v>18</v>
      </c>
      <c r="H107" s="4"/>
      <c r="I107" s="103">
        <v>233.61</v>
      </c>
      <c r="J107" s="103">
        <v>15050.51</v>
      </c>
      <c r="K107" s="88">
        <v>15006.09</v>
      </c>
      <c r="L107" s="110">
        <f t="shared" si="7"/>
        <v>0.78200000000000003</v>
      </c>
      <c r="M107" s="119">
        <f t="shared" si="8"/>
        <v>1.5299999999999999E-2</v>
      </c>
      <c r="N107" s="33">
        <f t="shared" si="9"/>
        <v>15235.68</v>
      </c>
      <c r="O107" s="88">
        <f t="shared" si="10"/>
        <v>229.59000000000015</v>
      </c>
      <c r="P107" s="33">
        <f t="shared" si="11"/>
        <v>53635</v>
      </c>
    </row>
    <row r="108" spans="1:16" x14ac:dyDescent="0.2">
      <c r="A108" s="22" t="s">
        <v>758</v>
      </c>
      <c r="B108" s="37" t="s">
        <v>759</v>
      </c>
      <c r="C108" s="38" t="s">
        <v>758</v>
      </c>
      <c r="D108" s="24" t="s">
        <v>759</v>
      </c>
      <c r="E108" s="39" t="s">
        <v>760</v>
      </c>
      <c r="F108" s="40" t="s">
        <v>131</v>
      </c>
      <c r="G108" s="41">
        <v>48</v>
      </c>
      <c r="H108" s="4"/>
      <c r="I108" s="103">
        <v>821.18</v>
      </c>
      <c r="J108" s="103">
        <v>15573.21</v>
      </c>
      <c r="K108" s="88">
        <v>14994.689999999999</v>
      </c>
      <c r="L108" s="110">
        <f t="shared" si="7"/>
        <v>0.78139999999999998</v>
      </c>
      <c r="M108" s="119">
        <f t="shared" si="8"/>
        <v>1.54E-2</v>
      </c>
      <c r="N108" s="33">
        <f t="shared" si="9"/>
        <v>15225.61</v>
      </c>
      <c r="O108" s="88">
        <f t="shared" si="10"/>
        <v>230.92000000000189</v>
      </c>
      <c r="P108" s="33">
        <f t="shared" si="11"/>
        <v>189627</v>
      </c>
    </row>
    <row r="109" spans="1:16" x14ac:dyDescent="0.2">
      <c r="A109" s="22" t="s">
        <v>17</v>
      </c>
      <c r="B109" s="37" t="s">
        <v>18</v>
      </c>
      <c r="C109" s="38" t="s">
        <v>17</v>
      </c>
      <c r="D109" s="24" t="s">
        <v>18</v>
      </c>
      <c r="E109" s="39" t="s">
        <v>19</v>
      </c>
      <c r="F109" s="40" t="s">
        <v>10</v>
      </c>
      <c r="G109" s="41">
        <v>1</v>
      </c>
      <c r="H109" s="4"/>
      <c r="I109" s="103">
        <v>93.15</v>
      </c>
      <c r="J109" s="103">
        <v>15323.04</v>
      </c>
      <c r="K109" s="88">
        <v>14991.550000000001</v>
      </c>
      <c r="L109" s="110">
        <f t="shared" si="7"/>
        <v>0.78120000000000001</v>
      </c>
      <c r="M109" s="119">
        <f t="shared" si="8"/>
        <v>1.54E-2</v>
      </c>
      <c r="N109" s="33">
        <f t="shared" si="9"/>
        <v>15222.42</v>
      </c>
      <c r="O109" s="88">
        <f t="shared" si="10"/>
        <v>230.86999999999898</v>
      </c>
      <c r="P109" s="33">
        <f t="shared" si="11"/>
        <v>21506</v>
      </c>
    </row>
    <row r="110" spans="1:16" x14ac:dyDescent="0.2">
      <c r="A110" s="22" t="s">
        <v>595</v>
      </c>
      <c r="B110" s="37" t="s">
        <v>596</v>
      </c>
      <c r="C110" s="38" t="s">
        <v>595</v>
      </c>
      <c r="D110" s="24" t="s">
        <v>596</v>
      </c>
      <c r="E110" s="39" t="s">
        <v>597</v>
      </c>
      <c r="F110" s="40" t="s">
        <v>497</v>
      </c>
      <c r="G110" s="41">
        <v>35</v>
      </c>
      <c r="H110" s="4"/>
      <c r="I110" s="103">
        <v>150.75</v>
      </c>
      <c r="J110" s="103">
        <v>16933.830000000002</v>
      </c>
      <c r="K110" s="88">
        <v>14952.760000000002</v>
      </c>
      <c r="L110" s="110">
        <f t="shared" si="7"/>
        <v>0.7792</v>
      </c>
      <c r="M110" s="119">
        <f t="shared" si="8"/>
        <v>1.5599999999999999E-2</v>
      </c>
      <c r="N110" s="33">
        <f t="shared" si="9"/>
        <v>15186.02</v>
      </c>
      <c r="O110" s="88">
        <f t="shared" si="10"/>
        <v>233.2599999999984</v>
      </c>
      <c r="P110" s="33">
        <f t="shared" si="11"/>
        <v>35164</v>
      </c>
    </row>
    <row r="111" spans="1:16" x14ac:dyDescent="0.2">
      <c r="A111" s="22" t="s">
        <v>20</v>
      </c>
      <c r="B111" s="37" t="s">
        <v>21</v>
      </c>
      <c r="C111" s="38" t="s">
        <v>20</v>
      </c>
      <c r="D111" s="24" t="s">
        <v>21</v>
      </c>
      <c r="E111" s="39" t="s">
        <v>22</v>
      </c>
      <c r="F111" s="40" t="s">
        <v>10</v>
      </c>
      <c r="G111" s="41">
        <v>1</v>
      </c>
      <c r="H111" s="4"/>
      <c r="I111" s="103">
        <v>158.22999999999999</v>
      </c>
      <c r="J111" s="103">
        <v>15484.72</v>
      </c>
      <c r="K111" s="88">
        <v>14939.16</v>
      </c>
      <c r="L111" s="110">
        <f t="shared" ref="L111:L112" si="12">ROUND(K111/$K$17,4)</f>
        <v>0.77849999999999997</v>
      </c>
      <c r="M111" s="119">
        <f t="shared" si="8"/>
        <v>1.5599999999999999E-2</v>
      </c>
      <c r="N111" s="33">
        <f t="shared" si="9"/>
        <v>15172.21</v>
      </c>
      <c r="O111" s="88">
        <f t="shared" si="10"/>
        <v>233.04999999999927</v>
      </c>
      <c r="P111" s="33">
        <f t="shared" si="11"/>
        <v>36876</v>
      </c>
    </row>
    <row r="112" spans="1:16" x14ac:dyDescent="0.2">
      <c r="A112" s="22" t="s">
        <v>717</v>
      </c>
      <c r="B112" s="37" t="s">
        <v>718</v>
      </c>
      <c r="C112" s="38" t="s">
        <v>717</v>
      </c>
      <c r="D112" s="24" t="s">
        <v>718</v>
      </c>
      <c r="E112" s="39" t="s">
        <v>719</v>
      </c>
      <c r="F112" s="40" t="s">
        <v>131</v>
      </c>
      <c r="G112" s="41">
        <v>46</v>
      </c>
      <c r="H112" s="4"/>
      <c r="I112" s="103">
        <v>169.06</v>
      </c>
      <c r="J112" s="103">
        <v>14946.39</v>
      </c>
      <c r="K112" s="88">
        <v>14933.8</v>
      </c>
      <c r="L112" s="110">
        <f t="shared" si="12"/>
        <v>0.7782</v>
      </c>
      <c r="M112" s="119">
        <f t="shared" si="8"/>
        <v>1.5699999999999999E-2</v>
      </c>
      <c r="N112" s="33">
        <f t="shared" si="9"/>
        <v>15168.26</v>
      </c>
      <c r="O112" s="88">
        <f t="shared" si="10"/>
        <v>234.46000000000095</v>
      </c>
      <c r="P112" s="33">
        <f t="shared" si="11"/>
        <v>39638</v>
      </c>
    </row>
    <row r="113" spans="1:16" x14ac:dyDescent="0.2">
      <c r="A113" s="22" t="s">
        <v>313</v>
      </c>
      <c r="B113" s="37" t="s">
        <v>314</v>
      </c>
      <c r="C113" s="38" t="s">
        <v>313</v>
      </c>
      <c r="D113" s="24" t="s">
        <v>314</v>
      </c>
      <c r="E113" s="39" t="s">
        <v>315</v>
      </c>
      <c r="F113" s="40" t="s">
        <v>177</v>
      </c>
      <c r="G113" s="41">
        <v>19</v>
      </c>
      <c r="H113" s="4"/>
      <c r="I113" s="103">
        <v>14.66</v>
      </c>
      <c r="J113" s="103">
        <v>14925.51</v>
      </c>
      <c r="K113" s="88">
        <v>14925.51</v>
      </c>
      <c r="L113" s="117" t="s">
        <v>937</v>
      </c>
      <c r="M113" s="119" t="str">
        <f t="shared" si="8"/>
        <v>na</v>
      </c>
      <c r="N113" s="102" t="str">
        <f t="shared" si="9"/>
        <v>na</v>
      </c>
      <c r="O113" s="88" t="str">
        <f t="shared" si="10"/>
        <v>na</v>
      </c>
      <c r="P113" s="33" t="str">
        <f t="shared" si="11"/>
        <v>na</v>
      </c>
    </row>
    <row r="114" spans="1:16" x14ac:dyDescent="0.2">
      <c r="A114" s="50" t="s">
        <v>531</v>
      </c>
      <c r="B114" s="51" t="s">
        <v>532</v>
      </c>
      <c r="C114" s="52" t="s">
        <v>531</v>
      </c>
      <c r="D114" s="53" t="s">
        <v>532</v>
      </c>
      <c r="E114" s="54" t="s">
        <v>533</v>
      </c>
      <c r="F114" s="55" t="s">
        <v>497</v>
      </c>
      <c r="G114" s="56">
        <v>31</v>
      </c>
      <c r="H114" s="4"/>
      <c r="I114" s="105">
        <v>243.38</v>
      </c>
      <c r="J114" s="105">
        <v>15082.3</v>
      </c>
      <c r="K114" s="90">
        <v>14907.269999999999</v>
      </c>
      <c r="L114" s="113">
        <f t="shared" ref="L114:L135" si="13">ROUND(K114/$K$17,4)</f>
        <v>0.77680000000000005</v>
      </c>
      <c r="M114" s="122">
        <f t="shared" si="8"/>
        <v>1.5800000000000002E-2</v>
      </c>
      <c r="N114" s="57">
        <f t="shared" si="9"/>
        <v>15142.8</v>
      </c>
      <c r="O114" s="90">
        <f t="shared" si="10"/>
        <v>235.53000000000065</v>
      </c>
      <c r="P114" s="57">
        <f t="shared" si="11"/>
        <v>57323</v>
      </c>
    </row>
    <row r="115" spans="1:16" x14ac:dyDescent="0.2">
      <c r="A115" s="22" t="s">
        <v>540</v>
      </c>
      <c r="B115" s="37" t="s">
        <v>541</v>
      </c>
      <c r="C115" s="38" t="s">
        <v>540</v>
      </c>
      <c r="D115" s="24" t="s">
        <v>541</v>
      </c>
      <c r="E115" s="39" t="s">
        <v>542</v>
      </c>
      <c r="F115" s="40" t="s">
        <v>471</v>
      </c>
      <c r="G115" s="41">
        <v>32</v>
      </c>
      <c r="H115" s="4"/>
      <c r="I115" s="103">
        <v>115.8</v>
      </c>
      <c r="J115" s="103">
        <v>14918.38</v>
      </c>
      <c r="K115" s="88">
        <v>14882.109999999999</v>
      </c>
      <c r="L115" s="110">
        <f t="shared" si="13"/>
        <v>0.77549999999999997</v>
      </c>
      <c r="M115" s="119">
        <f t="shared" si="8"/>
        <v>1.5900000000000001E-2</v>
      </c>
      <c r="N115" s="33">
        <f t="shared" si="9"/>
        <v>15118.74</v>
      </c>
      <c r="O115" s="88">
        <f t="shared" si="10"/>
        <v>236.63000000000102</v>
      </c>
      <c r="P115" s="33">
        <f t="shared" si="11"/>
        <v>27402</v>
      </c>
    </row>
    <row r="116" spans="1:16" x14ac:dyDescent="0.2">
      <c r="A116" s="42" t="s">
        <v>642</v>
      </c>
      <c r="B116" s="43" t="s">
        <v>643</v>
      </c>
      <c r="C116" s="44" t="s">
        <v>642</v>
      </c>
      <c r="D116" s="45" t="s">
        <v>643</v>
      </c>
      <c r="E116" s="46" t="s">
        <v>644</v>
      </c>
      <c r="F116" s="47" t="s">
        <v>74</v>
      </c>
      <c r="G116" s="48">
        <v>36</v>
      </c>
      <c r="H116" s="4"/>
      <c r="I116" s="104">
        <v>597.86</v>
      </c>
      <c r="J116" s="104">
        <v>15162.72</v>
      </c>
      <c r="K116" s="89">
        <v>14830.119999999999</v>
      </c>
      <c r="L116" s="111">
        <f t="shared" si="13"/>
        <v>0.77280000000000004</v>
      </c>
      <c r="M116" s="120">
        <f t="shared" si="8"/>
        <v>1.6199999999999999E-2</v>
      </c>
      <c r="N116" s="49">
        <f t="shared" si="9"/>
        <v>15070.37</v>
      </c>
      <c r="O116" s="89">
        <f t="shared" si="10"/>
        <v>240.25000000000182</v>
      </c>
      <c r="P116" s="49">
        <f t="shared" si="11"/>
        <v>143636</v>
      </c>
    </row>
    <row r="117" spans="1:16" x14ac:dyDescent="0.2">
      <c r="A117" s="50" t="s">
        <v>160</v>
      </c>
      <c r="B117" s="51" t="s">
        <v>161</v>
      </c>
      <c r="C117" s="52" t="s">
        <v>160</v>
      </c>
      <c r="D117" s="53" t="s">
        <v>161</v>
      </c>
      <c r="E117" s="54" t="s">
        <v>162</v>
      </c>
      <c r="F117" s="55" t="s">
        <v>74</v>
      </c>
      <c r="G117" s="56">
        <v>6</v>
      </c>
      <c r="H117" s="4"/>
      <c r="I117" s="105">
        <v>174.03</v>
      </c>
      <c r="J117" s="105">
        <v>15576.82</v>
      </c>
      <c r="K117" s="90">
        <v>14825.1</v>
      </c>
      <c r="L117" s="113">
        <f t="shared" si="13"/>
        <v>0.77259999999999995</v>
      </c>
      <c r="M117" s="122">
        <f t="shared" si="8"/>
        <v>1.6199999999999999E-2</v>
      </c>
      <c r="N117" s="57">
        <f t="shared" si="9"/>
        <v>15065.27</v>
      </c>
      <c r="O117" s="90">
        <f t="shared" si="10"/>
        <v>240.17000000000007</v>
      </c>
      <c r="P117" s="57">
        <f t="shared" si="11"/>
        <v>41797</v>
      </c>
    </row>
    <row r="118" spans="1:16" x14ac:dyDescent="0.2">
      <c r="A118" s="42" t="s">
        <v>592</v>
      </c>
      <c r="B118" s="43" t="s">
        <v>593</v>
      </c>
      <c r="C118" s="44" t="s">
        <v>592</v>
      </c>
      <c r="D118" s="45" t="s">
        <v>593</v>
      </c>
      <c r="E118" s="46" t="s">
        <v>594</v>
      </c>
      <c r="F118" s="47" t="s">
        <v>497</v>
      </c>
      <c r="G118" s="48">
        <v>34</v>
      </c>
      <c r="H118" s="4"/>
      <c r="I118" s="104">
        <v>364.13</v>
      </c>
      <c r="J118" s="104">
        <v>14822.61</v>
      </c>
      <c r="K118" s="89">
        <v>14822.61</v>
      </c>
      <c r="L118" s="111">
        <f t="shared" si="13"/>
        <v>0.77239999999999998</v>
      </c>
      <c r="M118" s="120">
        <f t="shared" si="8"/>
        <v>1.6199999999999999E-2</v>
      </c>
      <c r="N118" s="49">
        <f t="shared" si="9"/>
        <v>15062.74</v>
      </c>
      <c r="O118" s="89">
        <f t="shared" si="10"/>
        <v>240.1299999999992</v>
      </c>
      <c r="P118" s="49">
        <f t="shared" si="11"/>
        <v>87439</v>
      </c>
    </row>
    <row r="119" spans="1:16" x14ac:dyDescent="0.2">
      <c r="A119" s="22" t="s">
        <v>738</v>
      </c>
      <c r="B119" s="37" t="s">
        <v>131</v>
      </c>
      <c r="C119" s="38" t="s">
        <v>738</v>
      </c>
      <c r="D119" s="24" t="s">
        <v>131</v>
      </c>
      <c r="E119" s="39" t="s">
        <v>739</v>
      </c>
      <c r="F119" s="40" t="s">
        <v>131</v>
      </c>
      <c r="G119" s="41">
        <v>46</v>
      </c>
      <c r="H119" s="4"/>
      <c r="I119" s="103">
        <v>19.690000000000001</v>
      </c>
      <c r="J119" s="103">
        <v>15098.22</v>
      </c>
      <c r="K119" s="88">
        <v>14821.13</v>
      </c>
      <c r="L119" s="110">
        <f t="shared" si="13"/>
        <v>0.77239999999999998</v>
      </c>
      <c r="M119" s="119">
        <f t="shared" si="8"/>
        <v>1.6199999999999999E-2</v>
      </c>
      <c r="N119" s="33">
        <f t="shared" si="9"/>
        <v>15061.23</v>
      </c>
      <c r="O119" s="88">
        <f t="shared" si="10"/>
        <v>240.10000000000036</v>
      </c>
      <c r="P119" s="33">
        <f t="shared" si="11"/>
        <v>4728</v>
      </c>
    </row>
    <row r="120" spans="1:16" x14ac:dyDescent="0.2">
      <c r="A120" s="22" t="s">
        <v>246</v>
      </c>
      <c r="B120" s="37" t="s">
        <v>247</v>
      </c>
      <c r="C120" s="38" t="s">
        <v>246</v>
      </c>
      <c r="D120" s="24" t="s">
        <v>247</v>
      </c>
      <c r="E120" s="39" t="s">
        <v>248</v>
      </c>
      <c r="F120" s="40" t="s">
        <v>169</v>
      </c>
      <c r="G120" s="41">
        <v>13</v>
      </c>
      <c r="H120" s="4"/>
      <c r="I120" s="103">
        <v>307.37</v>
      </c>
      <c r="J120" s="103">
        <v>14815.03</v>
      </c>
      <c r="K120" s="88">
        <v>14813.6</v>
      </c>
      <c r="L120" s="110">
        <f t="shared" si="13"/>
        <v>0.77200000000000002</v>
      </c>
      <c r="M120" s="119">
        <f t="shared" si="8"/>
        <v>1.6199999999999999E-2</v>
      </c>
      <c r="N120" s="33">
        <f t="shared" si="9"/>
        <v>15053.58</v>
      </c>
      <c r="O120" s="88">
        <f t="shared" si="10"/>
        <v>239.97999999999956</v>
      </c>
      <c r="P120" s="33">
        <f t="shared" si="11"/>
        <v>73763</v>
      </c>
    </row>
    <row r="121" spans="1:16" x14ac:dyDescent="0.2">
      <c r="A121" s="63" t="s">
        <v>678</v>
      </c>
      <c r="B121" s="64" t="s">
        <v>679</v>
      </c>
      <c r="C121" s="65" t="s">
        <v>678</v>
      </c>
      <c r="D121" s="66" t="s">
        <v>679</v>
      </c>
      <c r="E121" s="67" t="s">
        <v>680</v>
      </c>
      <c r="F121" s="68" t="s">
        <v>471</v>
      </c>
      <c r="G121" s="69">
        <v>41</v>
      </c>
      <c r="H121" s="4"/>
      <c r="I121" s="106">
        <v>405.07</v>
      </c>
      <c r="J121" s="106">
        <v>14881.73</v>
      </c>
      <c r="K121" s="91">
        <v>14763.77</v>
      </c>
      <c r="L121" s="112">
        <f t="shared" si="13"/>
        <v>0.76939999999999997</v>
      </c>
      <c r="M121" s="121">
        <f t="shared" si="8"/>
        <v>1.6500000000000001E-2</v>
      </c>
      <c r="N121" s="70">
        <f t="shared" si="9"/>
        <v>15007.37</v>
      </c>
      <c r="O121" s="91">
        <f t="shared" si="10"/>
        <v>243.60000000000036</v>
      </c>
      <c r="P121" s="70">
        <f t="shared" si="11"/>
        <v>98675</v>
      </c>
    </row>
    <row r="122" spans="1:16" x14ac:dyDescent="0.2">
      <c r="A122" s="22" t="s">
        <v>386</v>
      </c>
      <c r="B122" s="37" t="s">
        <v>387</v>
      </c>
      <c r="C122" s="38" t="s">
        <v>386</v>
      </c>
      <c r="D122" s="24" t="s">
        <v>387</v>
      </c>
      <c r="E122" s="39" t="s">
        <v>388</v>
      </c>
      <c r="F122" s="40" t="s">
        <v>389</v>
      </c>
      <c r="G122" s="41">
        <v>24</v>
      </c>
      <c r="H122" s="4"/>
      <c r="I122" s="103">
        <v>311.89</v>
      </c>
      <c r="J122" s="103">
        <v>14796.74</v>
      </c>
      <c r="K122" s="88">
        <v>14746.69</v>
      </c>
      <c r="L122" s="110">
        <f t="shared" si="13"/>
        <v>0.76849999999999996</v>
      </c>
      <c r="M122" s="119">
        <f t="shared" si="8"/>
        <v>1.66E-2</v>
      </c>
      <c r="N122" s="33">
        <f t="shared" si="9"/>
        <v>14991.49</v>
      </c>
      <c r="O122" s="88">
        <f t="shared" si="10"/>
        <v>244.79999999999927</v>
      </c>
      <c r="P122" s="33">
        <f t="shared" si="11"/>
        <v>76351</v>
      </c>
    </row>
    <row r="123" spans="1:16" x14ac:dyDescent="0.2">
      <c r="A123" s="22" t="s">
        <v>893</v>
      </c>
      <c r="B123" s="37" t="s">
        <v>894</v>
      </c>
      <c r="C123" s="38" t="s">
        <v>893</v>
      </c>
      <c r="D123" s="24" t="s">
        <v>894</v>
      </c>
      <c r="E123" s="39" t="s">
        <v>895</v>
      </c>
      <c r="F123" s="40" t="s">
        <v>153</v>
      </c>
      <c r="G123" s="41">
        <v>63</v>
      </c>
      <c r="H123" s="4"/>
      <c r="I123" s="103">
        <v>96.22</v>
      </c>
      <c r="J123" s="103">
        <v>15795.03</v>
      </c>
      <c r="K123" s="88">
        <v>14737.34</v>
      </c>
      <c r="L123" s="110">
        <f t="shared" si="13"/>
        <v>0.76800000000000002</v>
      </c>
      <c r="M123" s="119">
        <f t="shared" si="8"/>
        <v>1.66E-2</v>
      </c>
      <c r="N123" s="33">
        <f t="shared" si="9"/>
        <v>14981.98</v>
      </c>
      <c r="O123" s="88">
        <f t="shared" si="10"/>
        <v>244.63999999999942</v>
      </c>
      <c r="P123" s="33">
        <f t="shared" si="11"/>
        <v>23539</v>
      </c>
    </row>
    <row r="124" spans="1:16" x14ac:dyDescent="0.2">
      <c r="A124" s="22" t="s">
        <v>743</v>
      </c>
      <c r="B124" s="37" t="s">
        <v>744</v>
      </c>
      <c r="C124" s="38" t="s">
        <v>743</v>
      </c>
      <c r="D124" s="24" t="s">
        <v>744</v>
      </c>
      <c r="E124" s="39" t="s">
        <v>745</v>
      </c>
      <c r="F124" s="40" t="s">
        <v>131</v>
      </c>
      <c r="G124" s="41">
        <v>47</v>
      </c>
      <c r="H124" s="4"/>
      <c r="I124" s="103">
        <v>50.86</v>
      </c>
      <c r="J124" s="103">
        <v>14712.39</v>
      </c>
      <c r="K124" s="88">
        <v>14712.39</v>
      </c>
      <c r="L124" s="110">
        <f t="shared" si="13"/>
        <v>0.76670000000000005</v>
      </c>
      <c r="M124" s="119">
        <f t="shared" si="8"/>
        <v>1.67E-2</v>
      </c>
      <c r="N124" s="33">
        <f t="shared" si="9"/>
        <v>14958.09</v>
      </c>
      <c r="O124" s="88">
        <f t="shared" si="10"/>
        <v>245.70000000000073</v>
      </c>
      <c r="P124" s="33">
        <f t="shared" si="11"/>
        <v>12496</v>
      </c>
    </row>
    <row r="125" spans="1:16" x14ac:dyDescent="0.2">
      <c r="A125" s="22" t="s">
        <v>735</v>
      </c>
      <c r="B125" s="37" t="s">
        <v>736</v>
      </c>
      <c r="C125" s="38" t="s">
        <v>735</v>
      </c>
      <c r="D125" s="24" t="s">
        <v>736</v>
      </c>
      <c r="E125" s="39" t="s">
        <v>737</v>
      </c>
      <c r="F125" s="40" t="s">
        <v>131</v>
      </c>
      <c r="G125" s="41">
        <v>46</v>
      </c>
      <c r="H125" s="4"/>
      <c r="I125" s="103">
        <v>127.35</v>
      </c>
      <c r="J125" s="103">
        <v>14733.07</v>
      </c>
      <c r="K125" s="88">
        <v>14710.6</v>
      </c>
      <c r="L125" s="110">
        <f t="shared" si="13"/>
        <v>0.76659999999999995</v>
      </c>
      <c r="M125" s="119">
        <f t="shared" si="8"/>
        <v>1.67E-2</v>
      </c>
      <c r="N125" s="33">
        <f t="shared" si="9"/>
        <v>14956.27</v>
      </c>
      <c r="O125" s="88">
        <f t="shared" si="10"/>
        <v>245.67000000000007</v>
      </c>
      <c r="P125" s="33">
        <f t="shared" si="11"/>
        <v>31286</v>
      </c>
    </row>
    <row r="126" spans="1:16" x14ac:dyDescent="0.2">
      <c r="A126" s="22" t="s">
        <v>525</v>
      </c>
      <c r="B126" s="37" t="s">
        <v>526</v>
      </c>
      <c r="C126" s="38" t="s">
        <v>525</v>
      </c>
      <c r="D126" s="24" t="s">
        <v>526</v>
      </c>
      <c r="E126" s="39" t="s">
        <v>527</v>
      </c>
      <c r="F126" s="40" t="s">
        <v>497</v>
      </c>
      <c r="G126" s="41">
        <v>31</v>
      </c>
      <c r="H126" s="4"/>
      <c r="I126" s="103">
        <v>39.44</v>
      </c>
      <c r="J126" s="103">
        <v>14681.16</v>
      </c>
      <c r="K126" s="88">
        <v>14681.16</v>
      </c>
      <c r="L126" s="110">
        <f t="shared" si="13"/>
        <v>0.7651</v>
      </c>
      <c r="M126" s="119">
        <f t="shared" si="8"/>
        <v>1.6899999999999998E-2</v>
      </c>
      <c r="N126" s="33">
        <f t="shared" si="9"/>
        <v>14929.27</v>
      </c>
      <c r="O126" s="88">
        <f t="shared" si="10"/>
        <v>248.11000000000058</v>
      </c>
      <c r="P126" s="33">
        <f t="shared" si="11"/>
        <v>9785</v>
      </c>
    </row>
    <row r="127" spans="1:16" x14ac:dyDescent="0.2">
      <c r="A127" s="22" t="s">
        <v>729</v>
      </c>
      <c r="B127" s="37" t="s">
        <v>730</v>
      </c>
      <c r="C127" s="38" t="s">
        <v>729</v>
      </c>
      <c r="D127" s="24" t="s">
        <v>730</v>
      </c>
      <c r="E127" s="39" t="s">
        <v>731</v>
      </c>
      <c r="F127" s="40" t="s">
        <v>131</v>
      </c>
      <c r="G127" s="41">
        <v>46</v>
      </c>
      <c r="H127" s="4"/>
      <c r="I127" s="103">
        <v>30.28</v>
      </c>
      <c r="J127" s="103">
        <v>14678.9</v>
      </c>
      <c r="K127" s="88">
        <v>14660.21</v>
      </c>
      <c r="L127" s="110">
        <f t="shared" si="13"/>
        <v>0.76400000000000001</v>
      </c>
      <c r="M127" s="119">
        <f t="shared" si="8"/>
        <v>1.7000000000000001E-2</v>
      </c>
      <c r="N127" s="33">
        <f t="shared" si="9"/>
        <v>14909.43</v>
      </c>
      <c r="O127" s="88">
        <f t="shared" si="10"/>
        <v>249.22000000000116</v>
      </c>
      <c r="P127" s="33">
        <f t="shared" si="11"/>
        <v>7546</v>
      </c>
    </row>
    <row r="128" spans="1:16" x14ac:dyDescent="0.2">
      <c r="A128" s="22" t="s">
        <v>104</v>
      </c>
      <c r="B128" s="37" t="s">
        <v>105</v>
      </c>
      <c r="C128" s="38" t="s">
        <v>104</v>
      </c>
      <c r="D128" s="24" t="s">
        <v>105</v>
      </c>
      <c r="E128" s="39" t="s">
        <v>106</v>
      </c>
      <c r="F128" s="40" t="s">
        <v>100</v>
      </c>
      <c r="G128" s="41">
        <v>5</v>
      </c>
      <c r="H128" s="4"/>
      <c r="I128" s="103">
        <v>255.92</v>
      </c>
      <c r="J128" s="103">
        <v>14684.67</v>
      </c>
      <c r="K128" s="88">
        <v>14653.37</v>
      </c>
      <c r="L128" s="110">
        <f t="shared" si="13"/>
        <v>0.76359999999999995</v>
      </c>
      <c r="M128" s="119">
        <f t="shared" si="8"/>
        <v>1.7000000000000001E-2</v>
      </c>
      <c r="N128" s="33">
        <f t="shared" si="9"/>
        <v>14902.48</v>
      </c>
      <c r="O128" s="88">
        <f t="shared" si="10"/>
        <v>249.10999999999876</v>
      </c>
      <c r="P128" s="33">
        <f t="shared" si="11"/>
        <v>63752</v>
      </c>
    </row>
    <row r="129" spans="1:16" x14ac:dyDescent="0.2">
      <c r="A129" s="22" t="s">
        <v>749</v>
      </c>
      <c r="B129" s="37" t="s">
        <v>750</v>
      </c>
      <c r="C129" s="38" t="s">
        <v>749</v>
      </c>
      <c r="D129" s="24" t="s">
        <v>750</v>
      </c>
      <c r="E129" s="39" t="s">
        <v>751</v>
      </c>
      <c r="F129" s="40" t="s">
        <v>131</v>
      </c>
      <c r="G129" s="41">
        <v>47</v>
      </c>
      <c r="H129" s="4"/>
      <c r="I129" s="103">
        <v>547.76</v>
      </c>
      <c r="J129" s="103">
        <v>16275.72</v>
      </c>
      <c r="K129" s="88">
        <v>14649.64</v>
      </c>
      <c r="L129" s="110">
        <f t="shared" si="13"/>
        <v>0.76339999999999997</v>
      </c>
      <c r="M129" s="119">
        <f t="shared" si="8"/>
        <v>1.7000000000000001E-2</v>
      </c>
      <c r="N129" s="33">
        <f t="shared" si="9"/>
        <v>14898.68</v>
      </c>
      <c r="O129" s="88">
        <f t="shared" si="10"/>
        <v>249.04000000000087</v>
      </c>
      <c r="P129" s="33">
        <f t="shared" si="11"/>
        <v>136414</v>
      </c>
    </row>
    <row r="130" spans="1:16" x14ac:dyDescent="0.2">
      <c r="A130" s="22" t="s">
        <v>273</v>
      </c>
      <c r="B130" s="37" t="s">
        <v>274</v>
      </c>
      <c r="C130" s="38" t="s">
        <v>273</v>
      </c>
      <c r="D130" s="24" t="s">
        <v>275</v>
      </c>
      <c r="E130" s="39" t="s">
        <v>276</v>
      </c>
      <c r="F130" s="40" t="s">
        <v>169</v>
      </c>
      <c r="G130" s="41">
        <v>16</v>
      </c>
      <c r="H130" s="4"/>
      <c r="I130" s="103">
        <v>2400.0300000000002</v>
      </c>
      <c r="J130" s="103">
        <v>14922.82</v>
      </c>
      <c r="K130" s="88">
        <v>14626.17</v>
      </c>
      <c r="L130" s="110">
        <f t="shared" si="13"/>
        <v>0.76219999999999999</v>
      </c>
      <c r="M130" s="119">
        <f t="shared" si="8"/>
        <v>1.72E-2</v>
      </c>
      <c r="N130" s="33">
        <f t="shared" si="9"/>
        <v>14877.74</v>
      </c>
      <c r="O130" s="88">
        <f t="shared" si="10"/>
        <v>251.56999999999971</v>
      </c>
      <c r="P130" s="33">
        <f t="shared" si="11"/>
        <v>603776</v>
      </c>
    </row>
    <row r="131" spans="1:16" x14ac:dyDescent="0.2">
      <c r="A131" s="22" t="s">
        <v>482</v>
      </c>
      <c r="B131" s="37" t="s">
        <v>483</v>
      </c>
      <c r="C131" s="38" t="s">
        <v>482</v>
      </c>
      <c r="D131" s="24" t="s">
        <v>483</v>
      </c>
      <c r="E131" s="39" t="s">
        <v>484</v>
      </c>
      <c r="F131" s="40" t="s">
        <v>153</v>
      </c>
      <c r="G131" s="41">
        <v>30</v>
      </c>
      <c r="H131" s="4"/>
      <c r="I131" s="103">
        <v>245.69</v>
      </c>
      <c r="J131" s="103">
        <v>14638.82</v>
      </c>
      <c r="K131" s="88">
        <v>14616.86</v>
      </c>
      <c r="L131" s="110">
        <f t="shared" si="13"/>
        <v>0.76170000000000004</v>
      </c>
      <c r="M131" s="119">
        <f t="shared" si="8"/>
        <v>1.72E-2</v>
      </c>
      <c r="N131" s="33">
        <f t="shared" si="9"/>
        <v>14868.27</v>
      </c>
      <c r="O131" s="88">
        <f t="shared" si="10"/>
        <v>251.40999999999985</v>
      </c>
      <c r="P131" s="33">
        <f t="shared" si="11"/>
        <v>61769</v>
      </c>
    </row>
    <row r="132" spans="1:16" x14ac:dyDescent="0.2">
      <c r="A132" s="22" t="s">
        <v>848</v>
      </c>
      <c r="B132" s="37" t="s">
        <v>849</v>
      </c>
      <c r="C132" s="38" t="s">
        <v>848</v>
      </c>
      <c r="D132" s="24" t="s">
        <v>849</v>
      </c>
      <c r="E132" s="39" t="s">
        <v>850</v>
      </c>
      <c r="F132" s="40" t="s">
        <v>153</v>
      </c>
      <c r="G132" s="41">
        <v>54</v>
      </c>
      <c r="H132" s="4"/>
      <c r="I132" s="103">
        <v>1510.39</v>
      </c>
      <c r="J132" s="103">
        <v>14882.93</v>
      </c>
      <c r="K132" s="88">
        <v>14613.92</v>
      </c>
      <c r="L132" s="110">
        <f t="shared" si="13"/>
        <v>0.76160000000000005</v>
      </c>
      <c r="M132" s="119">
        <f t="shared" si="8"/>
        <v>1.72E-2</v>
      </c>
      <c r="N132" s="33">
        <f t="shared" si="9"/>
        <v>14865.28</v>
      </c>
      <c r="O132" s="88">
        <f t="shared" si="10"/>
        <v>251.36000000000058</v>
      </c>
      <c r="P132" s="33">
        <f t="shared" si="11"/>
        <v>379652</v>
      </c>
    </row>
    <row r="133" spans="1:16" x14ac:dyDescent="0.2">
      <c r="A133" s="50" t="s">
        <v>157</v>
      </c>
      <c r="B133" s="51" t="s">
        <v>158</v>
      </c>
      <c r="C133" s="52" t="s">
        <v>157</v>
      </c>
      <c r="D133" s="53" t="s">
        <v>158</v>
      </c>
      <c r="E133" s="54" t="s">
        <v>159</v>
      </c>
      <c r="F133" s="55" t="s">
        <v>74</v>
      </c>
      <c r="G133" s="56">
        <v>6</v>
      </c>
      <c r="H133" s="4"/>
      <c r="I133" s="105">
        <v>98.350000000000009</v>
      </c>
      <c r="J133" s="105">
        <v>14544.42</v>
      </c>
      <c r="K133" s="90">
        <v>14543.12</v>
      </c>
      <c r="L133" s="113">
        <f t="shared" si="13"/>
        <v>0.75790000000000002</v>
      </c>
      <c r="M133" s="122">
        <f t="shared" si="8"/>
        <v>1.7600000000000001E-2</v>
      </c>
      <c r="N133" s="57">
        <f t="shared" si="9"/>
        <v>14799.08</v>
      </c>
      <c r="O133" s="90">
        <f t="shared" si="10"/>
        <v>255.95999999999913</v>
      </c>
      <c r="P133" s="57">
        <f t="shared" si="11"/>
        <v>25174</v>
      </c>
    </row>
    <row r="134" spans="1:16" x14ac:dyDescent="0.2">
      <c r="A134" s="22" t="s">
        <v>660</v>
      </c>
      <c r="B134" s="37" t="s">
        <v>661</v>
      </c>
      <c r="C134" s="38" t="s">
        <v>660</v>
      </c>
      <c r="D134" s="24" t="s">
        <v>661</v>
      </c>
      <c r="E134" s="39" t="s">
        <v>662</v>
      </c>
      <c r="F134" s="40" t="s">
        <v>74</v>
      </c>
      <c r="G134" s="41">
        <v>38</v>
      </c>
      <c r="H134" s="4"/>
      <c r="I134" s="103">
        <v>408.54</v>
      </c>
      <c r="J134" s="103">
        <v>14549.26</v>
      </c>
      <c r="K134" s="88">
        <v>14540.95</v>
      </c>
      <c r="L134" s="110">
        <f t="shared" si="13"/>
        <v>0.75780000000000003</v>
      </c>
      <c r="M134" s="119">
        <f t="shared" si="8"/>
        <v>1.7600000000000001E-2</v>
      </c>
      <c r="N134" s="33">
        <f t="shared" si="9"/>
        <v>14796.87</v>
      </c>
      <c r="O134" s="88">
        <f t="shared" si="10"/>
        <v>255.92000000000007</v>
      </c>
      <c r="P134" s="33">
        <f t="shared" si="11"/>
        <v>104554</v>
      </c>
    </row>
    <row r="135" spans="1:16" x14ac:dyDescent="0.2">
      <c r="A135" s="22" t="s">
        <v>395</v>
      </c>
      <c r="B135" s="37" t="s">
        <v>396</v>
      </c>
      <c r="C135" s="38" t="s">
        <v>395</v>
      </c>
      <c r="D135" s="24" t="s">
        <v>396</v>
      </c>
      <c r="E135" s="39" t="s">
        <v>397</v>
      </c>
      <c r="F135" s="40" t="s">
        <v>389</v>
      </c>
      <c r="G135" s="41">
        <v>24</v>
      </c>
      <c r="H135" s="4"/>
      <c r="I135" s="103">
        <v>93.49</v>
      </c>
      <c r="J135" s="103">
        <v>14529.69</v>
      </c>
      <c r="K135" s="88">
        <v>14529.69</v>
      </c>
      <c r="L135" s="110">
        <f t="shared" si="13"/>
        <v>0.75719999999999998</v>
      </c>
      <c r="M135" s="119">
        <f t="shared" si="8"/>
        <v>1.7600000000000001E-2</v>
      </c>
      <c r="N135" s="33">
        <f t="shared" si="9"/>
        <v>14785.41</v>
      </c>
      <c r="O135" s="88">
        <f t="shared" si="10"/>
        <v>255.71999999999935</v>
      </c>
      <c r="P135" s="33">
        <f t="shared" si="11"/>
        <v>23907</v>
      </c>
    </row>
    <row r="136" spans="1:16" x14ac:dyDescent="0.2">
      <c r="A136" s="63" t="s">
        <v>236</v>
      </c>
      <c r="B136" s="64" t="s">
        <v>237</v>
      </c>
      <c r="C136" s="65" t="s">
        <v>236</v>
      </c>
      <c r="D136" s="66" t="s">
        <v>238</v>
      </c>
      <c r="E136" s="67" t="s">
        <v>239</v>
      </c>
      <c r="F136" s="68" t="s">
        <v>169</v>
      </c>
      <c r="G136" s="74">
        <v>12</v>
      </c>
      <c r="H136" s="4"/>
      <c r="I136" s="105">
        <v>809.60000000000014</v>
      </c>
      <c r="J136" s="105">
        <v>15206.46</v>
      </c>
      <c r="K136" s="90">
        <v>14509.06</v>
      </c>
      <c r="L136" s="136" t="s">
        <v>979</v>
      </c>
      <c r="M136" s="122" t="str">
        <f t="shared" si="8"/>
        <v>na</v>
      </c>
      <c r="N136" s="57" t="str">
        <f t="shared" si="9"/>
        <v>na</v>
      </c>
      <c r="O136" s="90" t="str">
        <f t="shared" si="10"/>
        <v>na</v>
      </c>
      <c r="P136" s="57" t="str">
        <f t="shared" si="11"/>
        <v>na</v>
      </c>
    </row>
    <row r="137" spans="1:16" x14ac:dyDescent="0.2">
      <c r="A137" s="22" t="s">
        <v>546</v>
      </c>
      <c r="B137" s="37" t="s">
        <v>547</v>
      </c>
      <c r="C137" s="38" t="s">
        <v>546</v>
      </c>
      <c r="D137" s="24" t="s">
        <v>547</v>
      </c>
      <c r="E137" s="39" t="s">
        <v>548</v>
      </c>
      <c r="F137" s="40" t="s">
        <v>471</v>
      </c>
      <c r="G137" s="41">
        <v>32</v>
      </c>
      <c r="H137" s="4"/>
      <c r="I137" s="103">
        <v>156.61000000000001</v>
      </c>
      <c r="J137" s="103">
        <v>16547.89</v>
      </c>
      <c r="K137" s="88">
        <v>14490.259999999998</v>
      </c>
      <c r="L137" s="110">
        <f t="shared" ref="L137:L142" si="14">ROUND(K137/$K$17,4)</f>
        <v>0.75509999999999999</v>
      </c>
      <c r="M137" s="119">
        <f t="shared" si="8"/>
        <v>1.78E-2</v>
      </c>
      <c r="N137" s="33">
        <f t="shared" si="9"/>
        <v>14748.19</v>
      </c>
      <c r="O137" s="88">
        <f t="shared" si="10"/>
        <v>257.93000000000211</v>
      </c>
      <c r="P137" s="33">
        <f t="shared" si="11"/>
        <v>40394</v>
      </c>
    </row>
    <row r="138" spans="1:16" x14ac:dyDescent="0.2">
      <c r="A138" s="22" t="s">
        <v>479</v>
      </c>
      <c r="B138" s="37" t="s">
        <v>480</v>
      </c>
      <c r="C138" s="38" t="s">
        <v>479</v>
      </c>
      <c r="D138" s="24" t="s">
        <v>480</v>
      </c>
      <c r="E138" s="39" t="s">
        <v>481</v>
      </c>
      <c r="F138" s="40" t="s">
        <v>153</v>
      </c>
      <c r="G138" s="41">
        <v>30</v>
      </c>
      <c r="H138" s="4"/>
      <c r="I138" s="103">
        <v>316.47000000000003</v>
      </c>
      <c r="J138" s="103">
        <v>14498.09</v>
      </c>
      <c r="K138" s="88">
        <v>14472.42</v>
      </c>
      <c r="L138" s="110">
        <f t="shared" si="14"/>
        <v>0.75419999999999998</v>
      </c>
      <c r="M138" s="119">
        <f t="shared" si="8"/>
        <v>1.7899999999999999E-2</v>
      </c>
      <c r="N138" s="33">
        <f t="shared" si="9"/>
        <v>14731.48</v>
      </c>
      <c r="O138" s="88">
        <f t="shared" si="10"/>
        <v>259.05999999999949</v>
      </c>
      <c r="P138" s="33">
        <f t="shared" si="11"/>
        <v>81985</v>
      </c>
    </row>
    <row r="139" spans="1:16" x14ac:dyDescent="0.2">
      <c r="A139" s="50" t="s">
        <v>702</v>
      </c>
      <c r="B139" s="51" t="s">
        <v>703</v>
      </c>
      <c r="C139" s="52" t="s">
        <v>702</v>
      </c>
      <c r="D139" s="53" t="s">
        <v>703</v>
      </c>
      <c r="E139" s="54" t="s">
        <v>704</v>
      </c>
      <c r="F139" s="55" t="s">
        <v>471</v>
      </c>
      <c r="G139" s="56">
        <v>42</v>
      </c>
      <c r="H139" s="4"/>
      <c r="I139" s="105">
        <v>653.70000000000005</v>
      </c>
      <c r="J139" s="105">
        <v>15473.15</v>
      </c>
      <c r="K139" s="90">
        <v>14468.36</v>
      </c>
      <c r="L139" s="113">
        <f t="shared" si="14"/>
        <v>0.754</v>
      </c>
      <c r="M139" s="122">
        <f t="shared" si="8"/>
        <v>1.7899999999999999E-2</v>
      </c>
      <c r="N139" s="57">
        <f t="shared" si="9"/>
        <v>14727.34</v>
      </c>
      <c r="O139" s="90">
        <f t="shared" si="10"/>
        <v>258.97999999999956</v>
      </c>
      <c r="P139" s="57">
        <f t="shared" si="11"/>
        <v>169295</v>
      </c>
    </row>
    <row r="140" spans="1:16" x14ac:dyDescent="0.2">
      <c r="A140" s="22" t="s">
        <v>840</v>
      </c>
      <c r="B140" s="37" t="s">
        <v>841</v>
      </c>
      <c r="C140" s="38" t="s">
        <v>840</v>
      </c>
      <c r="D140" s="24" t="s">
        <v>841</v>
      </c>
      <c r="E140" s="39" t="s">
        <v>842</v>
      </c>
      <c r="F140" s="40" t="s">
        <v>153</v>
      </c>
      <c r="G140" s="41">
        <v>52</v>
      </c>
      <c r="H140" s="4"/>
      <c r="I140" s="103">
        <v>332.84</v>
      </c>
      <c r="J140" s="103">
        <v>15648.96</v>
      </c>
      <c r="K140" s="88">
        <v>14432.869999999999</v>
      </c>
      <c r="L140" s="110">
        <f t="shared" si="14"/>
        <v>0.75209999999999999</v>
      </c>
      <c r="M140" s="119">
        <f t="shared" si="8"/>
        <v>1.8100000000000002E-2</v>
      </c>
      <c r="N140" s="33">
        <f t="shared" si="9"/>
        <v>14694.1</v>
      </c>
      <c r="O140" s="88">
        <f t="shared" si="10"/>
        <v>261.23000000000138</v>
      </c>
      <c r="P140" s="33">
        <f t="shared" si="11"/>
        <v>86948</v>
      </c>
    </row>
    <row r="141" spans="1:16" x14ac:dyDescent="0.2">
      <c r="A141" s="22" t="s">
        <v>132</v>
      </c>
      <c r="B141" s="37" t="s">
        <v>133</v>
      </c>
      <c r="C141" s="60" t="s">
        <v>132</v>
      </c>
      <c r="D141" s="61" t="s">
        <v>133</v>
      </c>
      <c r="E141" s="59" t="s">
        <v>134</v>
      </c>
      <c r="F141" s="62" t="s">
        <v>100</v>
      </c>
      <c r="G141" s="41">
        <v>6</v>
      </c>
      <c r="H141" s="4"/>
      <c r="I141" s="103">
        <v>625.79999999999995</v>
      </c>
      <c r="J141" s="103">
        <v>14555.06</v>
      </c>
      <c r="K141" s="88">
        <v>14406.17</v>
      </c>
      <c r="L141" s="110">
        <f t="shared" si="14"/>
        <v>0.75070000000000003</v>
      </c>
      <c r="M141" s="119">
        <f t="shared" si="8"/>
        <v>1.83E-2</v>
      </c>
      <c r="N141" s="33">
        <f t="shared" si="9"/>
        <v>14669.8</v>
      </c>
      <c r="O141" s="88">
        <f t="shared" si="10"/>
        <v>263.6299999999992</v>
      </c>
      <c r="P141" s="33">
        <f t="shared" si="11"/>
        <v>164980</v>
      </c>
    </row>
    <row r="142" spans="1:16" x14ac:dyDescent="0.2">
      <c r="A142" s="22" t="s">
        <v>720</v>
      </c>
      <c r="B142" s="37" t="s">
        <v>721</v>
      </c>
      <c r="C142" s="38" t="s">
        <v>720</v>
      </c>
      <c r="D142" s="24" t="s">
        <v>721</v>
      </c>
      <c r="E142" s="39" t="s">
        <v>722</v>
      </c>
      <c r="F142" s="40" t="s">
        <v>131</v>
      </c>
      <c r="G142" s="41">
        <v>46</v>
      </c>
      <c r="H142" s="4"/>
      <c r="I142" s="103">
        <v>62.72</v>
      </c>
      <c r="J142" s="103">
        <v>14435.33</v>
      </c>
      <c r="K142" s="88">
        <v>14393.14</v>
      </c>
      <c r="L142" s="110">
        <f t="shared" si="14"/>
        <v>0.75009999999999999</v>
      </c>
      <c r="M142" s="119">
        <f t="shared" si="8"/>
        <v>1.83E-2</v>
      </c>
      <c r="N142" s="33">
        <f t="shared" si="9"/>
        <v>14656.53</v>
      </c>
      <c r="O142" s="88">
        <f t="shared" si="10"/>
        <v>263.39000000000124</v>
      </c>
      <c r="P142" s="33">
        <f t="shared" si="11"/>
        <v>16520</v>
      </c>
    </row>
    <row r="143" spans="1:16" x14ac:dyDescent="0.2">
      <c r="A143" s="63" t="s">
        <v>240</v>
      </c>
      <c r="B143" s="64" t="s">
        <v>241</v>
      </c>
      <c r="C143" s="65" t="s">
        <v>240</v>
      </c>
      <c r="D143" s="66" t="s">
        <v>238</v>
      </c>
      <c r="E143" s="67" t="s">
        <v>242</v>
      </c>
      <c r="F143" s="68" t="s">
        <v>169</v>
      </c>
      <c r="G143" s="74">
        <v>12</v>
      </c>
      <c r="H143" s="4"/>
      <c r="I143" s="104">
        <v>1657.08</v>
      </c>
      <c r="J143" s="104">
        <v>14546.16</v>
      </c>
      <c r="K143" s="89">
        <v>14387.36</v>
      </c>
      <c r="L143" s="137" t="s">
        <v>979</v>
      </c>
      <c r="M143" s="120" t="str">
        <f t="shared" si="8"/>
        <v>na</v>
      </c>
      <c r="N143" s="49" t="str">
        <f t="shared" si="9"/>
        <v>na</v>
      </c>
      <c r="O143" s="89" t="str">
        <f t="shared" si="10"/>
        <v>na</v>
      </c>
      <c r="P143" s="49" t="str">
        <f t="shared" si="11"/>
        <v>na</v>
      </c>
    </row>
    <row r="144" spans="1:16" x14ac:dyDescent="0.2">
      <c r="A144" s="22" t="s">
        <v>549</v>
      </c>
      <c r="B144" s="37" t="s">
        <v>550</v>
      </c>
      <c r="C144" s="38" t="s">
        <v>549</v>
      </c>
      <c r="D144" s="24" t="s">
        <v>550</v>
      </c>
      <c r="E144" s="39" t="s">
        <v>551</v>
      </c>
      <c r="F144" s="40" t="s">
        <v>471</v>
      </c>
      <c r="G144" s="41">
        <v>32</v>
      </c>
      <c r="H144" s="4"/>
      <c r="I144" s="103">
        <v>70.459999999999994</v>
      </c>
      <c r="J144" s="103">
        <v>14458.81</v>
      </c>
      <c r="K144" s="88">
        <v>14379.33</v>
      </c>
      <c r="L144" s="110">
        <f>ROUND(K144/$K$17,4)</f>
        <v>0.74929999999999997</v>
      </c>
      <c r="M144" s="119">
        <f t="shared" si="8"/>
        <v>1.84E-2</v>
      </c>
      <c r="N144" s="33">
        <f t="shared" si="9"/>
        <v>14643.91</v>
      </c>
      <c r="O144" s="88">
        <f t="shared" si="10"/>
        <v>264.57999999999993</v>
      </c>
      <c r="P144" s="33">
        <f t="shared" si="11"/>
        <v>18642</v>
      </c>
    </row>
    <row r="145" spans="1:16" x14ac:dyDescent="0.2">
      <c r="A145" s="22" t="s">
        <v>875</v>
      </c>
      <c r="B145" s="37" t="s">
        <v>876</v>
      </c>
      <c r="C145" s="38" t="s">
        <v>875</v>
      </c>
      <c r="D145" s="24" t="s">
        <v>876</v>
      </c>
      <c r="E145" s="39" t="s">
        <v>877</v>
      </c>
      <c r="F145" s="40" t="s">
        <v>100</v>
      </c>
      <c r="G145" s="41">
        <v>60</v>
      </c>
      <c r="H145" s="4"/>
      <c r="I145" s="103">
        <v>47.84</v>
      </c>
      <c r="J145" s="103">
        <v>14373.75</v>
      </c>
      <c r="K145" s="88">
        <v>14373.75</v>
      </c>
      <c r="L145" s="117" t="s">
        <v>939</v>
      </c>
      <c r="M145" s="119" t="str">
        <f t="shared" ref="M145:M208" si="15">IF(ISNUMBER($L145)=FALSE,"na",MIN(ROUND($M$12/$L145-$M$12,4),$M$12))</f>
        <v>na</v>
      </c>
      <c r="N145" s="33" t="str">
        <f t="shared" ref="N145:N208" si="16">IF(ISNUMBER($M145)=FALSE,"na",ROUND($K145*(1+$M145),2))</f>
        <v>na</v>
      </c>
      <c r="O145" s="88" t="str">
        <f t="shared" ref="O145:O208" si="17">IF($N145="na","na",N145-K145)</f>
        <v>na</v>
      </c>
      <c r="P145" s="33" t="str">
        <f t="shared" ref="P145:P208" si="18">IF($N145="na","na",ROUND(I145*O145,0))</f>
        <v>na</v>
      </c>
    </row>
    <row r="146" spans="1:16" x14ac:dyDescent="0.2">
      <c r="A146" s="50" t="s">
        <v>908</v>
      </c>
      <c r="B146" s="51" t="s">
        <v>909</v>
      </c>
      <c r="C146" s="52" t="s">
        <v>908</v>
      </c>
      <c r="D146" s="53" t="s">
        <v>909</v>
      </c>
      <c r="E146" s="54" t="s">
        <v>910</v>
      </c>
      <c r="F146" s="55" t="s">
        <v>153</v>
      </c>
      <c r="G146" s="56">
        <v>63</v>
      </c>
      <c r="H146" s="4"/>
      <c r="I146" s="105">
        <v>202.03</v>
      </c>
      <c r="J146" s="105">
        <v>14516.27</v>
      </c>
      <c r="K146" s="90">
        <v>14371.84</v>
      </c>
      <c r="L146" s="113">
        <f>ROUND(K146/$K$17,4)</f>
        <v>0.74890000000000001</v>
      </c>
      <c r="M146" s="122">
        <f t="shared" si="15"/>
        <v>1.84E-2</v>
      </c>
      <c r="N146" s="57">
        <f t="shared" si="16"/>
        <v>14636.28</v>
      </c>
      <c r="O146" s="90">
        <f t="shared" si="17"/>
        <v>264.44000000000051</v>
      </c>
      <c r="P146" s="57">
        <f t="shared" si="18"/>
        <v>53425</v>
      </c>
    </row>
    <row r="147" spans="1:16" x14ac:dyDescent="0.2">
      <c r="A147" s="22" t="s">
        <v>607</v>
      </c>
      <c r="B147" s="37" t="s">
        <v>608</v>
      </c>
      <c r="C147" s="38" t="s">
        <v>607</v>
      </c>
      <c r="D147" s="24" t="s">
        <v>608</v>
      </c>
      <c r="E147" s="39" t="s">
        <v>609</v>
      </c>
      <c r="F147" s="40" t="s">
        <v>405</v>
      </c>
      <c r="G147" s="41">
        <v>35</v>
      </c>
      <c r="H147" s="4"/>
      <c r="I147" s="103">
        <v>282.3</v>
      </c>
      <c r="J147" s="103">
        <v>14412.8</v>
      </c>
      <c r="K147" s="88">
        <v>14369.96</v>
      </c>
      <c r="L147" s="110">
        <f>ROUND(K147/$K$17,4)</f>
        <v>0.74880000000000002</v>
      </c>
      <c r="M147" s="119">
        <f t="shared" si="15"/>
        <v>1.8499999999999999E-2</v>
      </c>
      <c r="N147" s="33">
        <f t="shared" si="16"/>
        <v>14635.8</v>
      </c>
      <c r="O147" s="88">
        <f t="shared" si="17"/>
        <v>265.84000000000015</v>
      </c>
      <c r="P147" s="33">
        <f t="shared" si="18"/>
        <v>75047</v>
      </c>
    </row>
    <row r="148" spans="1:16" x14ac:dyDescent="0.2">
      <c r="A148" s="42" t="s">
        <v>465</v>
      </c>
      <c r="B148" s="43" t="s">
        <v>466</v>
      </c>
      <c r="C148" s="44" t="s">
        <v>465</v>
      </c>
      <c r="D148" s="45" t="s">
        <v>466</v>
      </c>
      <c r="E148" s="46" t="s">
        <v>467</v>
      </c>
      <c r="F148" s="47" t="s">
        <v>437</v>
      </c>
      <c r="G148" s="48">
        <v>28</v>
      </c>
      <c r="H148" s="4"/>
      <c r="I148" s="104">
        <v>498.99</v>
      </c>
      <c r="J148" s="104">
        <v>14389.01</v>
      </c>
      <c r="K148" s="89">
        <v>14352.960000000001</v>
      </c>
      <c r="L148" s="111">
        <f>ROUND(K148/$K$17,4)</f>
        <v>0.748</v>
      </c>
      <c r="M148" s="120">
        <f t="shared" si="15"/>
        <v>1.8499999999999999E-2</v>
      </c>
      <c r="N148" s="49">
        <f t="shared" si="16"/>
        <v>14618.49</v>
      </c>
      <c r="O148" s="89">
        <f t="shared" si="17"/>
        <v>265.52999999999884</v>
      </c>
      <c r="P148" s="49">
        <f t="shared" si="18"/>
        <v>132497</v>
      </c>
    </row>
    <row r="149" spans="1:16" x14ac:dyDescent="0.2">
      <c r="A149" s="22" t="s">
        <v>196</v>
      </c>
      <c r="B149" s="37" t="s">
        <v>197</v>
      </c>
      <c r="C149" s="38" t="s">
        <v>196</v>
      </c>
      <c r="D149" s="24" t="s">
        <v>197</v>
      </c>
      <c r="E149" s="39" t="s">
        <v>198</v>
      </c>
      <c r="F149" s="40" t="s">
        <v>173</v>
      </c>
      <c r="G149" s="41">
        <v>9</v>
      </c>
      <c r="H149" s="4"/>
      <c r="I149" s="103">
        <v>280.7</v>
      </c>
      <c r="J149" s="103">
        <v>14356.75</v>
      </c>
      <c r="K149" s="88">
        <v>14346.77</v>
      </c>
      <c r="L149" s="110">
        <f>ROUND(K149/$K$17,4)</f>
        <v>0.74760000000000004</v>
      </c>
      <c r="M149" s="119">
        <f t="shared" si="15"/>
        <v>1.8599999999999998E-2</v>
      </c>
      <c r="N149" s="33">
        <f t="shared" si="16"/>
        <v>14613.62</v>
      </c>
      <c r="O149" s="88">
        <f t="shared" si="17"/>
        <v>266.85000000000036</v>
      </c>
      <c r="P149" s="33">
        <f t="shared" si="18"/>
        <v>74905</v>
      </c>
    </row>
    <row r="150" spans="1:16" x14ac:dyDescent="0.2">
      <c r="A150" s="22" t="s">
        <v>708</v>
      </c>
      <c r="B150" s="37" t="s">
        <v>709</v>
      </c>
      <c r="C150" s="38" t="s">
        <v>708</v>
      </c>
      <c r="D150" s="24" t="s">
        <v>709</v>
      </c>
      <c r="E150" s="39" t="s">
        <v>710</v>
      </c>
      <c r="F150" s="40" t="s">
        <v>471</v>
      </c>
      <c r="G150" s="41">
        <v>43</v>
      </c>
      <c r="H150" s="4"/>
      <c r="I150" s="103">
        <v>86.02</v>
      </c>
      <c r="J150" s="103">
        <v>14349.76</v>
      </c>
      <c r="K150" s="88">
        <v>14328.64</v>
      </c>
      <c r="L150" s="117" t="s">
        <v>937</v>
      </c>
      <c r="M150" s="119" t="str">
        <f t="shared" si="15"/>
        <v>na</v>
      </c>
      <c r="N150" s="102" t="str">
        <f t="shared" si="16"/>
        <v>na</v>
      </c>
      <c r="O150" s="88" t="str">
        <f t="shared" si="17"/>
        <v>na</v>
      </c>
      <c r="P150" s="33" t="str">
        <f t="shared" si="18"/>
        <v>na</v>
      </c>
    </row>
    <row r="151" spans="1:16" x14ac:dyDescent="0.2">
      <c r="A151" s="22" t="s">
        <v>711</v>
      </c>
      <c r="B151" s="37" t="s">
        <v>712</v>
      </c>
      <c r="C151" s="38" t="s">
        <v>711</v>
      </c>
      <c r="D151" s="24" t="s">
        <v>712</v>
      </c>
      <c r="E151" s="39" t="s">
        <v>713</v>
      </c>
      <c r="F151" s="40" t="s">
        <v>471</v>
      </c>
      <c r="G151" s="41">
        <v>45</v>
      </c>
      <c r="H151" s="4"/>
      <c r="I151" s="103">
        <v>992.33</v>
      </c>
      <c r="J151" s="103">
        <v>14863.33</v>
      </c>
      <c r="K151" s="88">
        <v>14323.869999999999</v>
      </c>
      <c r="L151" s="110">
        <f>ROUND(K151/$K$17,4)</f>
        <v>0.74639999999999995</v>
      </c>
      <c r="M151" s="119">
        <f t="shared" si="15"/>
        <v>1.8700000000000001E-2</v>
      </c>
      <c r="N151" s="33">
        <f t="shared" si="16"/>
        <v>14591.73</v>
      </c>
      <c r="O151" s="88">
        <f t="shared" si="17"/>
        <v>267.86000000000058</v>
      </c>
      <c r="P151" s="33">
        <f t="shared" si="18"/>
        <v>265806</v>
      </c>
    </row>
    <row r="152" spans="1:16" x14ac:dyDescent="0.2">
      <c r="A152" s="71" t="s">
        <v>243</v>
      </c>
      <c r="B152" s="72" t="s">
        <v>244</v>
      </c>
      <c r="C152" s="60" t="s">
        <v>243</v>
      </c>
      <c r="D152" s="61" t="s">
        <v>244</v>
      </c>
      <c r="E152" s="59" t="s">
        <v>245</v>
      </c>
      <c r="F152" s="62" t="s">
        <v>169</v>
      </c>
      <c r="G152" s="41">
        <v>13</v>
      </c>
      <c r="H152" s="4"/>
      <c r="I152" s="107">
        <v>1078.1400000000001</v>
      </c>
      <c r="J152" s="107">
        <v>14447.89</v>
      </c>
      <c r="K152" s="92">
        <v>14315.15</v>
      </c>
      <c r="L152" s="114">
        <f>ROUND(K152/$K$17,4)</f>
        <v>0.746</v>
      </c>
      <c r="M152" s="123">
        <f t="shared" si="15"/>
        <v>1.8700000000000001E-2</v>
      </c>
      <c r="N152" s="73">
        <f t="shared" si="16"/>
        <v>14582.84</v>
      </c>
      <c r="O152" s="92">
        <f t="shared" si="17"/>
        <v>267.69000000000051</v>
      </c>
      <c r="P152" s="73">
        <f t="shared" si="18"/>
        <v>288607</v>
      </c>
    </row>
    <row r="153" spans="1:16" x14ac:dyDescent="0.2">
      <c r="A153" s="22" t="s">
        <v>645</v>
      </c>
      <c r="B153" s="37" t="s">
        <v>646</v>
      </c>
      <c r="C153" s="38" t="s">
        <v>645</v>
      </c>
      <c r="D153" s="24" t="s">
        <v>646</v>
      </c>
      <c r="E153" s="39" t="s">
        <v>647</v>
      </c>
      <c r="F153" s="40" t="s">
        <v>74</v>
      </c>
      <c r="G153" s="41">
        <v>37</v>
      </c>
      <c r="H153" s="4"/>
      <c r="I153" s="103">
        <v>299.06</v>
      </c>
      <c r="J153" s="103">
        <v>14945.17</v>
      </c>
      <c r="K153" s="88">
        <v>14271.46</v>
      </c>
      <c r="L153" s="110">
        <f>ROUND(K153/$K$17,4)</f>
        <v>0.74370000000000003</v>
      </c>
      <c r="M153" s="119">
        <f t="shared" si="15"/>
        <v>1.9E-2</v>
      </c>
      <c r="N153" s="33">
        <f t="shared" si="16"/>
        <v>14542.62</v>
      </c>
      <c r="O153" s="88">
        <f t="shared" si="17"/>
        <v>271.16000000000167</v>
      </c>
      <c r="P153" s="33">
        <f t="shared" si="18"/>
        <v>81093</v>
      </c>
    </row>
    <row r="154" spans="1:16" x14ac:dyDescent="0.2">
      <c r="A154" s="22" t="s">
        <v>806</v>
      </c>
      <c r="B154" s="37" t="s">
        <v>807</v>
      </c>
      <c r="C154" s="38" t="s">
        <v>806</v>
      </c>
      <c r="D154" s="24" t="s">
        <v>807</v>
      </c>
      <c r="E154" s="39" t="s">
        <v>808</v>
      </c>
      <c r="F154" s="40" t="s">
        <v>153</v>
      </c>
      <c r="G154" s="41">
        <v>50</v>
      </c>
      <c r="H154" s="4"/>
      <c r="I154" s="103">
        <v>138.56</v>
      </c>
      <c r="J154" s="103">
        <v>14158.55</v>
      </c>
      <c r="K154" s="88">
        <v>14149.429999999998</v>
      </c>
      <c r="L154" s="117" t="s">
        <v>937</v>
      </c>
      <c r="M154" s="119" t="str">
        <f t="shared" si="15"/>
        <v>na</v>
      </c>
      <c r="N154" s="102" t="str">
        <f t="shared" si="16"/>
        <v>na</v>
      </c>
      <c r="O154" s="88" t="str">
        <f t="shared" si="17"/>
        <v>na</v>
      </c>
      <c r="P154" s="33" t="str">
        <f t="shared" si="18"/>
        <v>na</v>
      </c>
    </row>
    <row r="155" spans="1:16" x14ac:dyDescent="0.2">
      <c r="A155" s="71" t="s">
        <v>869</v>
      </c>
      <c r="B155" s="72" t="s">
        <v>870</v>
      </c>
      <c r="C155" s="60" t="s">
        <v>869</v>
      </c>
      <c r="D155" s="61" t="s">
        <v>870</v>
      </c>
      <c r="E155" s="59" t="s">
        <v>871</v>
      </c>
      <c r="F155" s="62" t="s">
        <v>169</v>
      </c>
      <c r="G155" s="41">
        <v>59</v>
      </c>
      <c r="H155" s="4"/>
      <c r="I155" s="107">
        <v>1213</v>
      </c>
      <c r="J155" s="107">
        <v>14314.32</v>
      </c>
      <c r="K155" s="92">
        <v>14139.64</v>
      </c>
      <c r="L155" s="114">
        <f t="shared" ref="L155:L169" si="19">ROUND(K155/$K$17,4)</f>
        <v>0.73680000000000001</v>
      </c>
      <c r="M155" s="123">
        <f t="shared" si="15"/>
        <v>1.9599999999999999E-2</v>
      </c>
      <c r="N155" s="73">
        <f t="shared" si="16"/>
        <v>14416.78</v>
      </c>
      <c r="O155" s="92">
        <f t="shared" si="17"/>
        <v>277.14000000000124</v>
      </c>
      <c r="P155" s="73">
        <f t="shared" si="18"/>
        <v>336171</v>
      </c>
    </row>
    <row r="156" spans="1:16" x14ac:dyDescent="0.2">
      <c r="A156" s="22" t="s">
        <v>199</v>
      </c>
      <c r="B156" s="37" t="s">
        <v>200</v>
      </c>
      <c r="C156" s="38" t="s">
        <v>199</v>
      </c>
      <c r="D156" s="24" t="s">
        <v>200</v>
      </c>
      <c r="E156" s="39" t="s">
        <v>201</v>
      </c>
      <c r="F156" s="40" t="s">
        <v>173</v>
      </c>
      <c r="G156" s="41">
        <v>9</v>
      </c>
      <c r="H156" s="4"/>
      <c r="I156" s="103">
        <v>310.63</v>
      </c>
      <c r="J156" s="103">
        <v>14161.09</v>
      </c>
      <c r="K156" s="88">
        <v>14125.380000000001</v>
      </c>
      <c r="L156" s="110">
        <f t="shared" si="19"/>
        <v>0.73609999999999998</v>
      </c>
      <c r="M156" s="119">
        <f t="shared" si="15"/>
        <v>1.9699999999999999E-2</v>
      </c>
      <c r="N156" s="33">
        <f t="shared" si="16"/>
        <v>14403.65</v>
      </c>
      <c r="O156" s="88">
        <f t="shared" si="17"/>
        <v>278.26999999999862</v>
      </c>
      <c r="P156" s="33">
        <f t="shared" si="18"/>
        <v>86439</v>
      </c>
    </row>
    <row r="157" spans="1:16" x14ac:dyDescent="0.2">
      <c r="A157" s="22" t="s">
        <v>570</v>
      </c>
      <c r="B157" s="37" t="s">
        <v>571</v>
      </c>
      <c r="C157" s="38" t="s">
        <v>570</v>
      </c>
      <c r="D157" s="24" t="s">
        <v>571</v>
      </c>
      <c r="E157" s="39" t="s">
        <v>572</v>
      </c>
      <c r="F157" s="40" t="s">
        <v>497</v>
      </c>
      <c r="G157" s="41">
        <v>34</v>
      </c>
      <c r="H157" s="4"/>
      <c r="I157" s="103">
        <v>89.06</v>
      </c>
      <c r="J157" s="103">
        <v>14858.61</v>
      </c>
      <c r="K157" s="88">
        <v>14123.400000000001</v>
      </c>
      <c r="L157" s="110">
        <f t="shared" si="19"/>
        <v>0.73599999999999999</v>
      </c>
      <c r="M157" s="119">
        <f t="shared" si="15"/>
        <v>1.9699999999999999E-2</v>
      </c>
      <c r="N157" s="33">
        <f t="shared" si="16"/>
        <v>14401.63</v>
      </c>
      <c r="O157" s="88">
        <f t="shared" si="17"/>
        <v>278.22999999999774</v>
      </c>
      <c r="P157" s="33">
        <f t="shared" si="18"/>
        <v>24779</v>
      </c>
    </row>
    <row r="158" spans="1:16" x14ac:dyDescent="0.2">
      <c r="A158" s="22" t="s">
        <v>627</v>
      </c>
      <c r="B158" s="37" t="s">
        <v>628</v>
      </c>
      <c r="C158" s="38" t="s">
        <v>627</v>
      </c>
      <c r="D158" s="24" t="s">
        <v>628</v>
      </c>
      <c r="E158" s="39" t="s">
        <v>629</v>
      </c>
      <c r="F158" s="40" t="s">
        <v>10</v>
      </c>
      <c r="G158" s="41">
        <v>36</v>
      </c>
      <c r="H158" s="4"/>
      <c r="I158" s="103">
        <v>65.569999999999993</v>
      </c>
      <c r="J158" s="103">
        <v>14118.5</v>
      </c>
      <c r="K158" s="88">
        <v>14113.63</v>
      </c>
      <c r="L158" s="110">
        <f t="shared" si="19"/>
        <v>0.73550000000000004</v>
      </c>
      <c r="M158" s="119">
        <f t="shared" si="15"/>
        <v>1.9800000000000002E-2</v>
      </c>
      <c r="N158" s="33">
        <f t="shared" si="16"/>
        <v>14393.08</v>
      </c>
      <c r="O158" s="88">
        <f t="shared" si="17"/>
        <v>279.45000000000073</v>
      </c>
      <c r="P158" s="33">
        <f t="shared" si="18"/>
        <v>18324</v>
      </c>
    </row>
    <row r="159" spans="1:16" x14ac:dyDescent="0.2">
      <c r="A159" s="22" t="s">
        <v>374</v>
      </c>
      <c r="B159" s="37" t="s">
        <v>375</v>
      </c>
      <c r="C159" s="38" t="s">
        <v>374</v>
      </c>
      <c r="D159" s="24" t="s">
        <v>375</v>
      </c>
      <c r="E159" s="39" t="s">
        <v>376</v>
      </c>
      <c r="F159" s="40" t="s">
        <v>337</v>
      </c>
      <c r="G159" s="41">
        <v>23</v>
      </c>
      <c r="H159" s="4"/>
      <c r="I159" s="103">
        <v>324.18</v>
      </c>
      <c r="J159" s="103">
        <v>14101.71</v>
      </c>
      <c r="K159" s="88">
        <v>14079.65</v>
      </c>
      <c r="L159" s="110">
        <f t="shared" si="19"/>
        <v>0.73370000000000002</v>
      </c>
      <c r="M159" s="119">
        <f t="shared" si="15"/>
        <v>0.02</v>
      </c>
      <c r="N159" s="33">
        <f t="shared" si="16"/>
        <v>14361.24</v>
      </c>
      <c r="O159" s="88">
        <f t="shared" si="17"/>
        <v>281.59000000000015</v>
      </c>
      <c r="P159" s="33">
        <f t="shared" si="18"/>
        <v>91286</v>
      </c>
    </row>
    <row r="160" spans="1:16" x14ac:dyDescent="0.2">
      <c r="A160" s="22" t="s">
        <v>601</v>
      </c>
      <c r="B160" s="37" t="s">
        <v>602</v>
      </c>
      <c r="C160" s="38" t="s">
        <v>601</v>
      </c>
      <c r="D160" s="24" t="s">
        <v>602</v>
      </c>
      <c r="E160" s="39" t="s">
        <v>603</v>
      </c>
      <c r="F160" s="40" t="s">
        <v>173</v>
      </c>
      <c r="G160" s="41">
        <v>35</v>
      </c>
      <c r="H160" s="4"/>
      <c r="I160" s="103">
        <v>256.18</v>
      </c>
      <c r="J160" s="103">
        <v>14123.19</v>
      </c>
      <c r="K160" s="88">
        <v>14073.83</v>
      </c>
      <c r="L160" s="110">
        <f t="shared" si="19"/>
        <v>0.73340000000000005</v>
      </c>
      <c r="M160" s="119">
        <f t="shared" si="15"/>
        <v>0.02</v>
      </c>
      <c r="N160" s="33">
        <f t="shared" si="16"/>
        <v>14355.31</v>
      </c>
      <c r="O160" s="88">
        <f t="shared" si="17"/>
        <v>281.47999999999956</v>
      </c>
      <c r="P160" s="33">
        <f t="shared" si="18"/>
        <v>72110</v>
      </c>
    </row>
    <row r="161" spans="1:16" x14ac:dyDescent="0.2">
      <c r="A161" s="22" t="s">
        <v>52</v>
      </c>
      <c r="B161" s="37" t="s">
        <v>53</v>
      </c>
      <c r="C161" s="38" t="s">
        <v>52</v>
      </c>
      <c r="D161" s="24" t="s">
        <v>54</v>
      </c>
      <c r="E161" s="39" t="s">
        <v>55</v>
      </c>
      <c r="F161" s="40" t="s">
        <v>10</v>
      </c>
      <c r="G161" s="41">
        <v>3</v>
      </c>
      <c r="H161" s="4"/>
      <c r="I161" s="103">
        <v>415.12</v>
      </c>
      <c r="J161" s="103">
        <v>14498.26</v>
      </c>
      <c r="K161" s="88">
        <v>14070.16</v>
      </c>
      <c r="L161" s="110">
        <f t="shared" si="19"/>
        <v>0.73319999999999996</v>
      </c>
      <c r="M161" s="119">
        <f t="shared" si="15"/>
        <v>0.02</v>
      </c>
      <c r="N161" s="33">
        <f t="shared" si="16"/>
        <v>14351.56</v>
      </c>
      <c r="O161" s="88">
        <f t="shared" si="17"/>
        <v>281.39999999999964</v>
      </c>
      <c r="P161" s="33">
        <f t="shared" si="18"/>
        <v>116815</v>
      </c>
    </row>
    <row r="162" spans="1:16" x14ac:dyDescent="0.2">
      <c r="A162" s="22" t="s">
        <v>289</v>
      </c>
      <c r="B162" s="37" t="s">
        <v>290</v>
      </c>
      <c r="C162" s="38" t="s">
        <v>289</v>
      </c>
      <c r="D162" s="24" t="s">
        <v>290</v>
      </c>
      <c r="E162" s="39" t="s">
        <v>291</v>
      </c>
      <c r="F162" s="40" t="s">
        <v>173</v>
      </c>
      <c r="G162" s="41">
        <v>18</v>
      </c>
      <c r="H162" s="4"/>
      <c r="I162" s="103">
        <v>90.13</v>
      </c>
      <c r="J162" s="103">
        <v>14056.65</v>
      </c>
      <c r="K162" s="88">
        <v>14056.65</v>
      </c>
      <c r="L162" s="110">
        <f t="shared" si="19"/>
        <v>0.73250000000000004</v>
      </c>
      <c r="M162" s="119">
        <f t="shared" si="15"/>
        <v>2.01E-2</v>
      </c>
      <c r="N162" s="33">
        <f t="shared" si="16"/>
        <v>14339.19</v>
      </c>
      <c r="O162" s="88">
        <f t="shared" si="17"/>
        <v>282.54000000000087</v>
      </c>
      <c r="P162" s="33">
        <f t="shared" si="18"/>
        <v>25465</v>
      </c>
    </row>
    <row r="163" spans="1:16" x14ac:dyDescent="0.2">
      <c r="A163" s="22" t="s">
        <v>430</v>
      </c>
      <c r="B163" s="37" t="s">
        <v>431</v>
      </c>
      <c r="C163" s="38" t="s">
        <v>430</v>
      </c>
      <c r="D163" s="24" t="s">
        <v>431</v>
      </c>
      <c r="E163" s="39" t="s">
        <v>432</v>
      </c>
      <c r="F163" s="40" t="s">
        <v>405</v>
      </c>
      <c r="G163" s="41">
        <v>26</v>
      </c>
      <c r="H163" s="4"/>
      <c r="I163" s="103">
        <v>703.13</v>
      </c>
      <c r="J163" s="103">
        <v>14306.64</v>
      </c>
      <c r="K163" s="88">
        <v>14040.39</v>
      </c>
      <c r="L163" s="110">
        <f t="shared" si="19"/>
        <v>0.73170000000000002</v>
      </c>
      <c r="M163" s="119">
        <f t="shared" si="15"/>
        <v>2.0199999999999999E-2</v>
      </c>
      <c r="N163" s="33">
        <f t="shared" si="16"/>
        <v>14324.01</v>
      </c>
      <c r="O163" s="88">
        <f t="shared" si="17"/>
        <v>283.6200000000008</v>
      </c>
      <c r="P163" s="33">
        <f t="shared" si="18"/>
        <v>199422</v>
      </c>
    </row>
    <row r="164" spans="1:16" x14ac:dyDescent="0.2">
      <c r="A164" s="22" t="s">
        <v>398</v>
      </c>
      <c r="B164" s="37" t="s">
        <v>399</v>
      </c>
      <c r="C164" s="38" t="s">
        <v>398</v>
      </c>
      <c r="D164" s="24" t="s">
        <v>400</v>
      </c>
      <c r="E164" s="39" t="s">
        <v>401</v>
      </c>
      <c r="F164" s="40" t="s">
        <v>389</v>
      </c>
      <c r="G164" s="41">
        <v>24</v>
      </c>
      <c r="H164" s="4"/>
      <c r="I164" s="103">
        <v>201.98</v>
      </c>
      <c r="J164" s="103">
        <v>14632.73</v>
      </c>
      <c r="K164" s="88">
        <v>14026.49</v>
      </c>
      <c r="L164" s="110">
        <f t="shared" si="19"/>
        <v>0.73089999999999999</v>
      </c>
      <c r="M164" s="119">
        <f t="shared" si="15"/>
        <v>2.0199999999999999E-2</v>
      </c>
      <c r="N164" s="33">
        <f t="shared" si="16"/>
        <v>14309.83</v>
      </c>
      <c r="O164" s="88">
        <f t="shared" si="17"/>
        <v>283.34000000000015</v>
      </c>
      <c r="P164" s="33">
        <f t="shared" si="18"/>
        <v>57229</v>
      </c>
    </row>
    <row r="165" spans="1:16" x14ac:dyDescent="0.2">
      <c r="A165" s="22" t="s">
        <v>412</v>
      </c>
      <c r="B165" s="37" t="s">
        <v>413</v>
      </c>
      <c r="C165" s="38" t="s">
        <v>412</v>
      </c>
      <c r="D165" s="24" t="s">
        <v>413</v>
      </c>
      <c r="E165" s="39" t="s">
        <v>414</v>
      </c>
      <c r="F165" s="40" t="s">
        <v>405</v>
      </c>
      <c r="G165" s="41">
        <v>25</v>
      </c>
      <c r="H165" s="4"/>
      <c r="I165" s="103">
        <v>224.86</v>
      </c>
      <c r="J165" s="103">
        <v>14141.67</v>
      </c>
      <c r="K165" s="88">
        <v>14012.34</v>
      </c>
      <c r="L165" s="110">
        <f t="shared" si="19"/>
        <v>0.73019999999999996</v>
      </c>
      <c r="M165" s="119">
        <f t="shared" si="15"/>
        <v>2.0299999999999999E-2</v>
      </c>
      <c r="N165" s="33">
        <f t="shared" si="16"/>
        <v>14296.79</v>
      </c>
      <c r="O165" s="88">
        <f t="shared" si="17"/>
        <v>284.45000000000073</v>
      </c>
      <c r="P165" s="33">
        <f t="shared" si="18"/>
        <v>63961</v>
      </c>
    </row>
    <row r="166" spans="1:16" x14ac:dyDescent="0.2">
      <c r="A166" s="22" t="s">
        <v>705</v>
      </c>
      <c r="B166" s="37" t="s">
        <v>706</v>
      </c>
      <c r="C166" s="38" t="s">
        <v>705</v>
      </c>
      <c r="D166" s="24" t="s">
        <v>706</v>
      </c>
      <c r="E166" s="39" t="s">
        <v>707</v>
      </c>
      <c r="F166" s="40" t="s">
        <v>471</v>
      </c>
      <c r="G166" s="41">
        <v>43</v>
      </c>
      <c r="H166" s="4"/>
      <c r="I166" s="103">
        <v>594.78</v>
      </c>
      <c r="J166" s="103">
        <v>13909.18</v>
      </c>
      <c r="K166" s="88">
        <v>13900.35</v>
      </c>
      <c r="L166" s="110">
        <f t="shared" si="19"/>
        <v>0.72440000000000004</v>
      </c>
      <c r="M166" s="119">
        <f t="shared" si="15"/>
        <v>2.0899999999999998E-2</v>
      </c>
      <c r="N166" s="33">
        <f t="shared" si="16"/>
        <v>14190.87</v>
      </c>
      <c r="O166" s="88">
        <f t="shared" si="17"/>
        <v>290.52000000000044</v>
      </c>
      <c r="P166" s="33">
        <f t="shared" si="18"/>
        <v>172795</v>
      </c>
    </row>
    <row r="167" spans="1:16" x14ac:dyDescent="0.2">
      <c r="A167" s="22" t="s">
        <v>178</v>
      </c>
      <c r="B167" s="37" t="s">
        <v>179</v>
      </c>
      <c r="C167" s="38" t="s">
        <v>178</v>
      </c>
      <c r="D167" s="24" t="s">
        <v>179</v>
      </c>
      <c r="E167" s="39" t="s">
        <v>180</v>
      </c>
      <c r="F167" s="40" t="s">
        <v>173</v>
      </c>
      <c r="G167" s="41">
        <v>8</v>
      </c>
      <c r="H167" s="4"/>
      <c r="I167" s="103">
        <v>731.36</v>
      </c>
      <c r="J167" s="103">
        <v>13897.82</v>
      </c>
      <c r="K167" s="88">
        <v>13897.82</v>
      </c>
      <c r="L167" s="110">
        <f t="shared" si="19"/>
        <v>0.72419999999999995</v>
      </c>
      <c r="M167" s="119">
        <f t="shared" si="15"/>
        <v>2.0899999999999998E-2</v>
      </c>
      <c r="N167" s="33">
        <f t="shared" si="16"/>
        <v>14188.28</v>
      </c>
      <c r="O167" s="88">
        <f t="shared" si="17"/>
        <v>290.46000000000095</v>
      </c>
      <c r="P167" s="33">
        <f t="shared" si="18"/>
        <v>212431</v>
      </c>
    </row>
    <row r="168" spans="1:16" x14ac:dyDescent="0.2">
      <c r="A168" s="22" t="s">
        <v>11</v>
      </c>
      <c r="B168" s="37" t="s">
        <v>12</v>
      </c>
      <c r="C168" s="38" t="s">
        <v>11</v>
      </c>
      <c r="D168" s="24" t="s">
        <v>12</v>
      </c>
      <c r="E168" s="39" t="s">
        <v>13</v>
      </c>
      <c r="F168" s="40" t="s">
        <v>10</v>
      </c>
      <c r="G168" s="41">
        <v>1</v>
      </c>
      <c r="H168" s="4"/>
      <c r="I168" s="103">
        <v>121.32</v>
      </c>
      <c r="J168" s="103">
        <v>14904.21</v>
      </c>
      <c r="K168" s="88">
        <v>13890.089999999998</v>
      </c>
      <c r="L168" s="110">
        <f t="shared" si="19"/>
        <v>0.7238</v>
      </c>
      <c r="M168" s="119">
        <f t="shared" si="15"/>
        <v>2.1000000000000001E-2</v>
      </c>
      <c r="N168" s="33">
        <f t="shared" si="16"/>
        <v>14181.78</v>
      </c>
      <c r="O168" s="88">
        <f t="shared" si="17"/>
        <v>291.69000000000233</v>
      </c>
      <c r="P168" s="33">
        <f t="shared" si="18"/>
        <v>35388</v>
      </c>
    </row>
    <row r="169" spans="1:16" x14ac:dyDescent="0.2">
      <c r="A169" s="22" t="s">
        <v>255</v>
      </c>
      <c r="B169" s="37" t="s">
        <v>256</v>
      </c>
      <c r="C169" s="38" t="s">
        <v>255</v>
      </c>
      <c r="D169" s="24" t="s">
        <v>256</v>
      </c>
      <c r="E169" s="39" t="s">
        <v>257</v>
      </c>
      <c r="F169" s="40" t="s">
        <v>169</v>
      </c>
      <c r="G169" s="41">
        <v>14</v>
      </c>
      <c r="H169" s="4"/>
      <c r="I169" s="103">
        <v>529.07000000000005</v>
      </c>
      <c r="J169" s="103">
        <v>14489.97</v>
      </c>
      <c r="K169" s="88">
        <v>13868.99</v>
      </c>
      <c r="L169" s="110">
        <f t="shared" si="19"/>
        <v>0.72270000000000001</v>
      </c>
      <c r="M169" s="119">
        <f t="shared" si="15"/>
        <v>2.1100000000000001E-2</v>
      </c>
      <c r="N169" s="33">
        <f t="shared" si="16"/>
        <v>14161.63</v>
      </c>
      <c r="O169" s="88">
        <f t="shared" si="17"/>
        <v>292.63999999999942</v>
      </c>
      <c r="P169" s="33">
        <f t="shared" si="18"/>
        <v>154827</v>
      </c>
    </row>
    <row r="170" spans="1:16" x14ac:dyDescent="0.2">
      <c r="A170" s="22" t="s">
        <v>459</v>
      </c>
      <c r="B170" s="37" t="s">
        <v>460</v>
      </c>
      <c r="C170" s="38" t="s">
        <v>459</v>
      </c>
      <c r="D170" s="24" t="s">
        <v>460</v>
      </c>
      <c r="E170" s="39" t="s">
        <v>461</v>
      </c>
      <c r="F170" s="40" t="s">
        <v>437</v>
      </c>
      <c r="G170" s="41">
        <v>28</v>
      </c>
      <c r="H170" s="4"/>
      <c r="I170" s="103">
        <v>67.81</v>
      </c>
      <c r="J170" s="103">
        <v>13868.69</v>
      </c>
      <c r="K170" s="88">
        <v>13868.69</v>
      </c>
      <c r="L170" s="117" t="s">
        <v>937</v>
      </c>
      <c r="M170" s="119" t="str">
        <f t="shared" si="15"/>
        <v>na</v>
      </c>
      <c r="N170" s="102" t="str">
        <f t="shared" si="16"/>
        <v>na</v>
      </c>
      <c r="O170" s="88" t="str">
        <f t="shared" si="17"/>
        <v>na</v>
      </c>
      <c r="P170" s="33" t="str">
        <f t="shared" si="18"/>
        <v>na</v>
      </c>
    </row>
    <row r="171" spans="1:16" x14ac:dyDescent="0.2">
      <c r="A171" s="42" t="s">
        <v>911</v>
      </c>
      <c r="B171" s="43" t="s">
        <v>912</v>
      </c>
      <c r="C171" s="44" t="s">
        <v>911</v>
      </c>
      <c r="D171" s="45" t="s">
        <v>912</v>
      </c>
      <c r="E171" s="46" t="s">
        <v>913</v>
      </c>
      <c r="F171" s="47" t="s">
        <v>153</v>
      </c>
      <c r="G171" s="48">
        <v>63</v>
      </c>
      <c r="H171" s="4"/>
      <c r="I171" s="104">
        <v>342.54</v>
      </c>
      <c r="J171" s="104">
        <v>13896.43</v>
      </c>
      <c r="K171" s="89">
        <v>13868.31</v>
      </c>
      <c r="L171" s="111">
        <f t="shared" ref="L171:L210" si="20">ROUND(K171/$K$17,4)</f>
        <v>0.72270000000000001</v>
      </c>
      <c r="M171" s="120">
        <f t="shared" si="15"/>
        <v>2.1100000000000001E-2</v>
      </c>
      <c r="N171" s="49">
        <f t="shared" si="16"/>
        <v>14160.93</v>
      </c>
      <c r="O171" s="89">
        <f t="shared" si="17"/>
        <v>292.6200000000008</v>
      </c>
      <c r="P171" s="49">
        <f t="shared" si="18"/>
        <v>100234</v>
      </c>
    </row>
    <row r="172" spans="1:16" x14ac:dyDescent="0.2">
      <c r="A172" s="22" t="s">
        <v>270</v>
      </c>
      <c r="B172" s="37" t="s">
        <v>271</v>
      </c>
      <c r="C172" s="38" t="s">
        <v>270</v>
      </c>
      <c r="D172" s="24" t="s">
        <v>271</v>
      </c>
      <c r="E172" s="39" t="s">
        <v>272</v>
      </c>
      <c r="F172" s="40" t="s">
        <v>169</v>
      </c>
      <c r="G172" s="41">
        <v>15</v>
      </c>
      <c r="H172" s="4"/>
      <c r="I172" s="103">
        <v>4190.4799999999996</v>
      </c>
      <c r="J172" s="103">
        <v>13837.52</v>
      </c>
      <c r="K172" s="88">
        <v>13823.630000000001</v>
      </c>
      <c r="L172" s="110">
        <f t="shared" si="20"/>
        <v>0.72040000000000004</v>
      </c>
      <c r="M172" s="119">
        <f t="shared" si="15"/>
        <v>2.1299999999999999E-2</v>
      </c>
      <c r="N172" s="33">
        <f t="shared" si="16"/>
        <v>14118.07</v>
      </c>
      <c r="O172" s="88">
        <f t="shared" si="17"/>
        <v>294.43999999999869</v>
      </c>
      <c r="P172" s="33">
        <f t="shared" si="18"/>
        <v>1233845</v>
      </c>
    </row>
    <row r="173" spans="1:16" x14ac:dyDescent="0.2">
      <c r="A173" s="22" t="s">
        <v>726</v>
      </c>
      <c r="B173" s="37" t="s">
        <v>727</v>
      </c>
      <c r="C173" s="38" t="s">
        <v>726</v>
      </c>
      <c r="D173" s="24" t="s">
        <v>727</v>
      </c>
      <c r="E173" s="39" t="s">
        <v>728</v>
      </c>
      <c r="F173" s="40" t="s">
        <v>131</v>
      </c>
      <c r="G173" s="41">
        <v>46</v>
      </c>
      <c r="H173" s="4"/>
      <c r="I173" s="103">
        <v>86.42</v>
      </c>
      <c r="J173" s="103">
        <v>13802.04</v>
      </c>
      <c r="K173" s="88">
        <v>13802.04</v>
      </c>
      <c r="L173" s="110">
        <f t="shared" si="20"/>
        <v>0.71930000000000005</v>
      </c>
      <c r="M173" s="119">
        <f t="shared" si="15"/>
        <v>2.1499999999999998E-2</v>
      </c>
      <c r="N173" s="33">
        <f t="shared" si="16"/>
        <v>14098.78</v>
      </c>
      <c r="O173" s="88">
        <f t="shared" si="17"/>
        <v>296.73999999999978</v>
      </c>
      <c r="P173" s="33">
        <f t="shared" si="18"/>
        <v>25644</v>
      </c>
    </row>
    <row r="174" spans="1:16" x14ac:dyDescent="0.2">
      <c r="A174" s="22" t="s">
        <v>714</v>
      </c>
      <c r="B174" s="37" t="s">
        <v>715</v>
      </c>
      <c r="C174" s="38" t="s">
        <v>714</v>
      </c>
      <c r="D174" s="24" t="s">
        <v>715</v>
      </c>
      <c r="E174" s="39" t="s">
        <v>716</v>
      </c>
      <c r="F174" s="40" t="s">
        <v>131</v>
      </c>
      <c r="G174" s="41">
        <v>46</v>
      </c>
      <c r="H174" s="4"/>
      <c r="I174" s="103">
        <v>47.18</v>
      </c>
      <c r="J174" s="103">
        <v>13798.92</v>
      </c>
      <c r="K174" s="88">
        <v>13798.92</v>
      </c>
      <c r="L174" s="110">
        <f t="shared" si="20"/>
        <v>0.71909999999999996</v>
      </c>
      <c r="M174" s="119">
        <f t="shared" si="15"/>
        <v>2.1499999999999998E-2</v>
      </c>
      <c r="N174" s="33">
        <f t="shared" si="16"/>
        <v>14095.6</v>
      </c>
      <c r="O174" s="88">
        <f t="shared" si="17"/>
        <v>296.68000000000029</v>
      </c>
      <c r="P174" s="33">
        <f t="shared" si="18"/>
        <v>13997</v>
      </c>
    </row>
    <row r="175" spans="1:16" x14ac:dyDescent="0.2">
      <c r="A175" s="22" t="s">
        <v>261</v>
      </c>
      <c r="B175" s="37" t="s">
        <v>262</v>
      </c>
      <c r="C175" s="38" t="s">
        <v>261</v>
      </c>
      <c r="D175" s="24" t="s">
        <v>262</v>
      </c>
      <c r="E175" s="39" t="s">
        <v>263</v>
      </c>
      <c r="F175" s="40" t="s">
        <v>169</v>
      </c>
      <c r="G175" s="41">
        <v>14</v>
      </c>
      <c r="H175" s="4"/>
      <c r="I175" s="103">
        <v>775.86</v>
      </c>
      <c r="J175" s="103">
        <v>13973.06</v>
      </c>
      <c r="K175" s="88">
        <v>13780.85</v>
      </c>
      <c r="L175" s="110">
        <f t="shared" si="20"/>
        <v>0.71809999999999996</v>
      </c>
      <c r="M175" s="119">
        <f t="shared" si="15"/>
        <v>2.1600000000000001E-2</v>
      </c>
      <c r="N175" s="33">
        <f t="shared" si="16"/>
        <v>14078.52</v>
      </c>
      <c r="O175" s="88">
        <f t="shared" si="17"/>
        <v>297.67000000000007</v>
      </c>
      <c r="P175" s="33">
        <f t="shared" si="18"/>
        <v>230950</v>
      </c>
    </row>
    <row r="176" spans="1:16" x14ac:dyDescent="0.2">
      <c r="A176" s="22" t="s">
        <v>666</v>
      </c>
      <c r="B176" s="37" t="s">
        <v>667</v>
      </c>
      <c r="C176" s="38" t="s">
        <v>666</v>
      </c>
      <c r="D176" s="24" t="s">
        <v>667</v>
      </c>
      <c r="E176" s="39" t="s">
        <v>668</v>
      </c>
      <c r="F176" s="40" t="s">
        <v>74</v>
      </c>
      <c r="G176" s="41">
        <v>40</v>
      </c>
      <c r="H176" s="4"/>
      <c r="I176" s="103">
        <v>2153.2199999999998</v>
      </c>
      <c r="J176" s="103">
        <v>14208.35</v>
      </c>
      <c r="K176" s="88">
        <v>13761.28</v>
      </c>
      <c r="L176" s="110">
        <f t="shared" si="20"/>
        <v>0.71709999999999996</v>
      </c>
      <c r="M176" s="119">
        <f t="shared" si="15"/>
        <v>2.1700000000000001E-2</v>
      </c>
      <c r="N176" s="33">
        <f t="shared" si="16"/>
        <v>14059.9</v>
      </c>
      <c r="O176" s="88">
        <f t="shared" si="17"/>
        <v>298.61999999999898</v>
      </c>
      <c r="P176" s="33">
        <f t="shared" si="18"/>
        <v>642995</v>
      </c>
    </row>
    <row r="177" spans="1:16" x14ac:dyDescent="0.2">
      <c r="A177" s="22" t="s">
        <v>651</v>
      </c>
      <c r="B177" s="37" t="s">
        <v>652</v>
      </c>
      <c r="C177" s="38" t="s">
        <v>651</v>
      </c>
      <c r="D177" s="24" t="s">
        <v>652</v>
      </c>
      <c r="E177" s="39" t="s">
        <v>653</v>
      </c>
      <c r="F177" s="40" t="s">
        <v>74</v>
      </c>
      <c r="G177" s="41">
        <v>37</v>
      </c>
      <c r="H177" s="4"/>
      <c r="I177" s="103">
        <v>335.21</v>
      </c>
      <c r="J177" s="103">
        <v>13912.58</v>
      </c>
      <c r="K177" s="88">
        <v>13754.09</v>
      </c>
      <c r="L177" s="110">
        <f t="shared" si="20"/>
        <v>0.71679999999999999</v>
      </c>
      <c r="M177" s="119">
        <f t="shared" si="15"/>
        <v>2.1700000000000001E-2</v>
      </c>
      <c r="N177" s="33">
        <f t="shared" si="16"/>
        <v>14052.55</v>
      </c>
      <c r="O177" s="88">
        <f t="shared" si="17"/>
        <v>298.45999999999913</v>
      </c>
      <c r="P177" s="33">
        <f t="shared" si="18"/>
        <v>100047</v>
      </c>
    </row>
    <row r="178" spans="1:16" x14ac:dyDescent="0.2">
      <c r="A178" s="22" t="s">
        <v>507</v>
      </c>
      <c r="B178" s="37" t="s">
        <v>508</v>
      </c>
      <c r="C178" s="38" t="s">
        <v>507</v>
      </c>
      <c r="D178" s="24" t="s">
        <v>508</v>
      </c>
      <c r="E178" s="39" t="s">
        <v>509</v>
      </c>
      <c r="F178" s="40" t="s">
        <v>497</v>
      </c>
      <c r="G178" s="41">
        <v>31</v>
      </c>
      <c r="H178" s="4"/>
      <c r="I178" s="103">
        <v>55.85</v>
      </c>
      <c r="J178" s="103">
        <v>13721.31</v>
      </c>
      <c r="K178" s="88">
        <v>13721.31</v>
      </c>
      <c r="L178" s="110">
        <f t="shared" si="20"/>
        <v>0.71499999999999997</v>
      </c>
      <c r="M178" s="119">
        <f t="shared" si="15"/>
        <v>2.1899999999999999E-2</v>
      </c>
      <c r="N178" s="33">
        <f t="shared" si="16"/>
        <v>14021.81</v>
      </c>
      <c r="O178" s="88">
        <f t="shared" si="17"/>
        <v>300.5</v>
      </c>
      <c r="P178" s="33">
        <f t="shared" si="18"/>
        <v>16783</v>
      </c>
    </row>
    <row r="179" spans="1:16" x14ac:dyDescent="0.2">
      <c r="A179" s="22" t="s">
        <v>639</v>
      </c>
      <c r="B179" s="37" t="s">
        <v>640</v>
      </c>
      <c r="C179" s="38" t="s">
        <v>639</v>
      </c>
      <c r="D179" s="24" t="s">
        <v>640</v>
      </c>
      <c r="E179" s="39" t="s">
        <v>641</v>
      </c>
      <c r="F179" s="40" t="s">
        <v>10</v>
      </c>
      <c r="G179" s="41">
        <v>36</v>
      </c>
      <c r="H179" s="4"/>
      <c r="I179" s="103">
        <v>37.21</v>
      </c>
      <c r="J179" s="103">
        <v>13890.43</v>
      </c>
      <c r="K179" s="88">
        <v>13681.51</v>
      </c>
      <c r="L179" s="110">
        <f t="shared" si="20"/>
        <v>0.71299999999999997</v>
      </c>
      <c r="M179" s="119">
        <f t="shared" si="15"/>
        <v>2.2100000000000002E-2</v>
      </c>
      <c r="N179" s="33">
        <f t="shared" si="16"/>
        <v>13983.87</v>
      </c>
      <c r="O179" s="88">
        <f t="shared" si="17"/>
        <v>302.36000000000058</v>
      </c>
      <c r="P179" s="33">
        <f t="shared" si="18"/>
        <v>11251</v>
      </c>
    </row>
    <row r="180" spans="1:16" x14ac:dyDescent="0.2">
      <c r="A180" s="22" t="s">
        <v>187</v>
      </c>
      <c r="B180" s="37" t="s">
        <v>188</v>
      </c>
      <c r="C180" s="38" t="s">
        <v>187</v>
      </c>
      <c r="D180" s="24" t="s">
        <v>188</v>
      </c>
      <c r="E180" s="39" t="s">
        <v>189</v>
      </c>
      <c r="F180" s="40" t="s">
        <v>173</v>
      </c>
      <c r="G180" s="41">
        <v>8</v>
      </c>
      <c r="H180" s="4"/>
      <c r="I180" s="103">
        <v>161.78</v>
      </c>
      <c r="J180" s="103">
        <v>13818.15</v>
      </c>
      <c r="K180" s="88">
        <v>13677.869999999999</v>
      </c>
      <c r="L180" s="110">
        <f t="shared" si="20"/>
        <v>0.71279999999999999</v>
      </c>
      <c r="M180" s="119">
        <f t="shared" si="15"/>
        <v>2.2200000000000001E-2</v>
      </c>
      <c r="N180" s="33">
        <f t="shared" si="16"/>
        <v>13981.52</v>
      </c>
      <c r="O180" s="88">
        <f t="shared" si="17"/>
        <v>303.65000000000146</v>
      </c>
      <c r="P180" s="33">
        <f t="shared" si="18"/>
        <v>49124</v>
      </c>
    </row>
    <row r="181" spans="1:16" x14ac:dyDescent="0.2">
      <c r="A181" s="22" t="s">
        <v>519</v>
      </c>
      <c r="B181" s="37" t="s">
        <v>520</v>
      </c>
      <c r="C181" s="38" t="s">
        <v>519</v>
      </c>
      <c r="D181" s="24" t="s">
        <v>520</v>
      </c>
      <c r="E181" s="39" t="s">
        <v>521</v>
      </c>
      <c r="F181" s="40" t="s">
        <v>497</v>
      </c>
      <c r="G181" s="41">
        <v>31</v>
      </c>
      <c r="H181" s="4"/>
      <c r="I181" s="103">
        <v>147.27000000000001</v>
      </c>
      <c r="J181" s="103">
        <v>14511.53</v>
      </c>
      <c r="K181" s="88">
        <v>13670.69</v>
      </c>
      <c r="L181" s="110">
        <f t="shared" si="20"/>
        <v>0.71240000000000003</v>
      </c>
      <c r="M181" s="119">
        <f t="shared" si="15"/>
        <v>2.2200000000000001E-2</v>
      </c>
      <c r="N181" s="33">
        <f t="shared" si="16"/>
        <v>13974.18</v>
      </c>
      <c r="O181" s="88">
        <f t="shared" si="17"/>
        <v>303.48999999999978</v>
      </c>
      <c r="P181" s="33">
        <f t="shared" si="18"/>
        <v>44695</v>
      </c>
    </row>
    <row r="182" spans="1:16" x14ac:dyDescent="0.2">
      <c r="A182" s="50" t="s">
        <v>43</v>
      </c>
      <c r="B182" s="51" t="s">
        <v>44</v>
      </c>
      <c r="C182" s="52" t="s">
        <v>43</v>
      </c>
      <c r="D182" s="53" t="s">
        <v>44</v>
      </c>
      <c r="E182" s="54" t="s">
        <v>45</v>
      </c>
      <c r="F182" s="55" t="s">
        <v>10</v>
      </c>
      <c r="G182" s="56">
        <v>2</v>
      </c>
      <c r="H182" s="4"/>
      <c r="I182" s="105">
        <v>282.59000000000003</v>
      </c>
      <c r="J182" s="105">
        <v>13752.87</v>
      </c>
      <c r="K182" s="90">
        <v>13653.77</v>
      </c>
      <c r="L182" s="113">
        <f t="shared" si="20"/>
        <v>0.71150000000000002</v>
      </c>
      <c r="M182" s="122">
        <f t="shared" si="15"/>
        <v>2.23E-2</v>
      </c>
      <c r="N182" s="57">
        <f t="shared" si="16"/>
        <v>13958.25</v>
      </c>
      <c r="O182" s="90">
        <f t="shared" si="17"/>
        <v>304.47999999999956</v>
      </c>
      <c r="P182" s="57">
        <f t="shared" si="18"/>
        <v>86043</v>
      </c>
    </row>
    <row r="183" spans="1:16" x14ac:dyDescent="0.2">
      <c r="A183" s="22" t="s">
        <v>217</v>
      </c>
      <c r="B183" s="37" t="s">
        <v>218</v>
      </c>
      <c r="C183" s="38" t="s">
        <v>217</v>
      </c>
      <c r="D183" s="24" t="s">
        <v>218</v>
      </c>
      <c r="E183" s="39" t="s">
        <v>219</v>
      </c>
      <c r="F183" s="40" t="s">
        <v>169</v>
      </c>
      <c r="G183" s="41">
        <v>12</v>
      </c>
      <c r="H183" s="4"/>
      <c r="I183" s="103">
        <v>136.01</v>
      </c>
      <c r="J183" s="103">
        <v>13898.86</v>
      </c>
      <c r="K183" s="88">
        <v>13627.390000000001</v>
      </c>
      <c r="L183" s="110">
        <f t="shared" si="20"/>
        <v>0.71020000000000005</v>
      </c>
      <c r="M183" s="119">
        <f t="shared" si="15"/>
        <v>2.24E-2</v>
      </c>
      <c r="N183" s="33">
        <f t="shared" si="16"/>
        <v>13932.64</v>
      </c>
      <c r="O183" s="88">
        <f t="shared" si="17"/>
        <v>305.24999999999818</v>
      </c>
      <c r="P183" s="33">
        <f t="shared" si="18"/>
        <v>41517</v>
      </c>
    </row>
    <row r="184" spans="1:16" x14ac:dyDescent="0.2">
      <c r="A184" s="42" t="s">
        <v>534</v>
      </c>
      <c r="B184" s="43" t="s">
        <v>535</v>
      </c>
      <c r="C184" s="44" t="s">
        <v>534</v>
      </c>
      <c r="D184" s="45" t="s">
        <v>535</v>
      </c>
      <c r="E184" s="46" t="s">
        <v>536</v>
      </c>
      <c r="F184" s="47" t="s">
        <v>497</v>
      </c>
      <c r="G184" s="48">
        <v>31</v>
      </c>
      <c r="H184" s="4"/>
      <c r="I184" s="104">
        <v>891.66000000000008</v>
      </c>
      <c r="J184" s="104">
        <v>13729.67</v>
      </c>
      <c r="K184" s="89">
        <v>13599.37</v>
      </c>
      <c r="L184" s="111">
        <f t="shared" si="20"/>
        <v>0.7087</v>
      </c>
      <c r="M184" s="120">
        <f t="shared" si="15"/>
        <v>2.2599999999999999E-2</v>
      </c>
      <c r="N184" s="49">
        <f t="shared" si="16"/>
        <v>13906.72</v>
      </c>
      <c r="O184" s="89">
        <f t="shared" si="17"/>
        <v>307.34999999999854</v>
      </c>
      <c r="P184" s="49">
        <f t="shared" si="18"/>
        <v>274052</v>
      </c>
    </row>
    <row r="185" spans="1:16" x14ac:dyDescent="0.2">
      <c r="A185" s="50" t="s">
        <v>93</v>
      </c>
      <c r="B185" s="51" t="s">
        <v>94</v>
      </c>
      <c r="C185" s="52" t="s">
        <v>93</v>
      </c>
      <c r="D185" s="53" t="s">
        <v>94</v>
      </c>
      <c r="E185" s="54" t="s">
        <v>95</v>
      </c>
      <c r="F185" s="55" t="s">
        <v>74</v>
      </c>
      <c r="G185" s="56">
        <v>4</v>
      </c>
      <c r="H185" s="4"/>
      <c r="I185" s="105">
        <v>372.68</v>
      </c>
      <c r="J185" s="105">
        <v>13592.31</v>
      </c>
      <c r="K185" s="90">
        <v>13592.31</v>
      </c>
      <c r="L185" s="113">
        <f t="shared" si="20"/>
        <v>0.70830000000000004</v>
      </c>
      <c r="M185" s="122">
        <f t="shared" si="15"/>
        <v>2.2700000000000001E-2</v>
      </c>
      <c r="N185" s="57">
        <f t="shared" si="16"/>
        <v>13900.86</v>
      </c>
      <c r="O185" s="90">
        <f t="shared" si="17"/>
        <v>308.55000000000109</v>
      </c>
      <c r="P185" s="57">
        <f t="shared" si="18"/>
        <v>114990</v>
      </c>
    </row>
    <row r="186" spans="1:16" x14ac:dyDescent="0.2">
      <c r="A186" s="22" t="s">
        <v>693</v>
      </c>
      <c r="B186" s="37" t="s">
        <v>694</v>
      </c>
      <c r="C186" s="38" t="s">
        <v>693</v>
      </c>
      <c r="D186" s="24" t="s">
        <v>694</v>
      </c>
      <c r="E186" s="39" t="s">
        <v>695</v>
      </c>
      <c r="F186" s="40" t="s">
        <v>471</v>
      </c>
      <c r="G186" s="41">
        <v>42</v>
      </c>
      <c r="H186" s="4"/>
      <c r="I186" s="103">
        <v>145.16</v>
      </c>
      <c r="J186" s="103">
        <v>13607.13</v>
      </c>
      <c r="K186" s="88">
        <v>13591.42</v>
      </c>
      <c r="L186" s="110">
        <f t="shared" si="20"/>
        <v>0.70830000000000004</v>
      </c>
      <c r="M186" s="119">
        <f t="shared" si="15"/>
        <v>2.2700000000000001E-2</v>
      </c>
      <c r="N186" s="33">
        <f t="shared" si="16"/>
        <v>13899.95</v>
      </c>
      <c r="O186" s="88">
        <f t="shared" si="17"/>
        <v>308.53000000000065</v>
      </c>
      <c r="P186" s="33">
        <f t="shared" si="18"/>
        <v>44786</v>
      </c>
    </row>
    <row r="187" spans="1:16" x14ac:dyDescent="0.2">
      <c r="A187" s="42" t="s">
        <v>567</v>
      </c>
      <c r="B187" s="43" t="s">
        <v>568</v>
      </c>
      <c r="C187" s="44" t="s">
        <v>567</v>
      </c>
      <c r="D187" s="45" t="s">
        <v>568</v>
      </c>
      <c r="E187" s="46" t="s">
        <v>569</v>
      </c>
      <c r="F187" s="47" t="s">
        <v>74</v>
      </c>
      <c r="G187" s="48">
        <v>33</v>
      </c>
      <c r="H187" s="4"/>
      <c r="I187" s="104">
        <v>408.67</v>
      </c>
      <c r="J187" s="104">
        <v>14111.48</v>
      </c>
      <c r="K187" s="89">
        <v>13588.55</v>
      </c>
      <c r="L187" s="111">
        <f t="shared" si="20"/>
        <v>0.70809999999999995</v>
      </c>
      <c r="M187" s="120">
        <f t="shared" si="15"/>
        <v>2.2700000000000001E-2</v>
      </c>
      <c r="N187" s="49">
        <f t="shared" si="16"/>
        <v>13897.01</v>
      </c>
      <c r="O187" s="89">
        <f t="shared" si="17"/>
        <v>308.46000000000095</v>
      </c>
      <c r="P187" s="49">
        <f t="shared" si="18"/>
        <v>126058</v>
      </c>
    </row>
    <row r="188" spans="1:16" x14ac:dyDescent="0.2">
      <c r="A188" s="22" t="s">
        <v>415</v>
      </c>
      <c r="B188" s="37" t="s">
        <v>416</v>
      </c>
      <c r="C188" s="38" t="s">
        <v>415</v>
      </c>
      <c r="D188" s="24" t="s">
        <v>416</v>
      </c>
      <c r="E188" s="39" t="s">
        <v>417</v>
      </c>
      <c r="F188" s="40" t="s">
        <v>405</v>
      </c>
      <c r="G188" s="41">
        <v>25</v>
      </c>
      <c r="H188" s="4"/>
      <c r="I188" s="103">
        <v>239.63</v>
      </c>
      <c r="J188" s="103">
        <v>13651.26</v>
      </c>
      <c r="K188" s="88">
        <v>13569.92</v>
      </c>
      <c r="L188" s="110">
        <f t="shared" si="20"/>
        <v>0.70720000000000005</v>
      </c>
      <c r="M188" s="119">
        <f t="shared" si="15"/>
        <v>2.2800000000000001E-2</v>
      </c>
      <c r="N188" s="33">
        <f t="shared" si="16"/>
        <v>13879.31</v>
      </c>
      <c r="O188" s="88">
        <f t="shared" si="17"/>
        <v>309.38999999999942</v>
      </c>
      <c r="P188" s="33">
        <f t="shared" si="18"/>
        <v>74139</v>
      </c>
    </row>
    <row r="189" spans="1:16" x14ac:dyDescent="0.2">
      <c r="A189" s="22" t="s">
        <v>663</v>
      </c>
      <c r="B189" s="37" t="s">
        <v>664</v>
      </c>
      <c r="C189" s="38" t="s">
        <v>663</v>
      </c>
      <c r="D189" s="24" t="s">
        <v>664</v>
      </c>
      <c r="E189" s="39" t="s">
        <v>665</v>
      </c>
      <c r="F189" s="40" t="s">
        <v>74</v>
      </c>
      <c r="G189" s="41">
        <v>38</v>
      </c>
      <c r="H189" s="4"/>
      <c r="I189" s="103">
        <v>138.96</v>
      </c>
      <c r="J189" s="103">
        <v>13536.89</v>
      </c>
      <c r="K189" s="88">
        <v>13536.89</v>
      </c>
      <c r="L189" s="110">
        <f t="shared" si="20"/>
        <v>0.70540000000000003</v>
      </c>
      <c r="M189" s="119">
        <f t="shared" si="15"/>
        <v>2.3E-2</v>
      </c>
      <c r="N189" s="33">
        <f t="shared" si="16"/>
        <v>13848.24</v>
      </c>
      <c r="O189" s="88">
        <f t="shared" si="17"/>
        <v>311.35000000000036</v>
      </c>
      <c r="P189" s="33">
        <f t="shared" si="18"/>
        <v>43265</v>
      </c>
    </row>
    <row r="190" spans="1:16" x14ac:dyDescent="0.2">
      <c r="A190" s="22" t="s">
        <v>776</v>
      </c>
      <c r="B190" s="37" t="s">
        <v>777</v>
      </c>
      <c r="C190" s="38" t="s">
        <v>776</v>
      </c>
      <c r="D190" s="24" t="s">
        <v>777</v>
      </c>
      <c r="E190" s="39" t="s">
        <v>778</v>
      </c>
      <c r="F190" s="40" t="s">
        <v>131</v>
      </c>
      <c r="G190" s="41">
        <v>49</v>
      </c>
      <c r="H190" s="4"/>
      <c r="I190" s="103">
        <v>83.15</v>
      </c>
      <c r="J190" s="103">
        <v>13534.91</v>
      </c>
      <c r="K190" s="88">
        <v>13534.91</v>
      </c>
      <c r="L190" s="110">
        <f t="shared" si="20"/>
        <v>0.70530000000000004</v>
      </c>
      <c r="M190" s="119">
        <f t="shared" si="15"/>
        <v>2.3E-2</v>
      </c>
      <c r="N190" s="33">
        <f t="shared" si="16"/>
        <v>13846.21</v>
      </c>
      <c r="O190" s="88">
        <f t="shared" si="17"/>
        <v>311.29999999999927</v>
      </c>
      <c r="P190" s="33">
        <f t="shared" si="18"/>
        <v>25885</v>
      </c>
    </row>
    <row r="191" spans="1:16" x14ac:dyDescent="0.2">
      <c r="A191" s="22" t="s">
        <v>264</v>
      </c>
      <c r="B191" s="37" t="s">
        <v>265</v>
      </c>
      <c r="C191" s="38" t="s">
        <v>264</v>
      </c>
      <c r="D191" s="24" t="s">
        <v>265</v>
      </c>
      <c r="E191" s="39" t="s">
        <v>266</v>
      </c>
      <c r="F191" s="40" t="s">
        <v>169</v>
      </c>
      <c r="G191" s="41">
        <v>14</v>
      </c>
      <c r="H191" s="4"/>
      <c r="I191" s="103">
        <v>990.28</v>
      </c>
      <c r="J191" s="103">
        <v>13807.86</v>
      </c>
      <c r="K191" s="88">
        <v>13518.800000000001</v>
      </c>
      <c r="L191" s="110">
        <f t="shared" si="20"/>
        <v>0.70450000000000002</v>
      </c>
      <c r="M191" s="119">
        <f t="shared" si="15"/>
        <v>2.3099999999999999E-2</v>
      </c>
      <c r="N191" s="33">
        <f t="shared" si="16"/>
        <v>13831.08</v>
      </c>
      <c r="O191" s="88">
        <f t="shared" si="17"/>
        <v>312.27999999999884</v>
      </c>
      <c r="P191" s="33">
        <f t="shared" si="18"/>
        <v>309245</v>
      </c>
    </row>
    <row r="192" spans="1:16" x14ac:dyDescent="0.2">
      <c r="A192" s="22" t="s">
        <v>470</v>
      </c>
      <c r="B192" s="37" t="s">
        <v>471</v>
      </c>
      <c r="C192" s="38" t="s">
        <v>470</v>
      </c>
      <c r="D192" s="24" t="s">
        <v>471</v>
      </c>
      <c r="E192" s="39" t="s">
        <v>472</v>
      </c>
      <c r="F192" s="40" t="s">
        <v>437</v>
      </c>
      <c r="G192" s="41">
        <v>29</v>
      </c>
      <c r="H192" s="4"/>
      <c r="I192" s="103">
        <v>131.15</v>
      </c>
      <c r="J192" s="103">
        <v>13514.05</v>
      </c>
      <c r="K192" s="88">
        <v>13514.05</v>
      </c>
      <c r="L192" s="110">
        <f t="shared" si="20"/>
        <v>0.70420000000000005</v>
      </c>
      <c r="M192" s="119">
        <f t="shared" si="15"/>
        <v>2.3099999999999999E-2</v>
      </c>
      <c r="N192" s="33">
        <f t="shared" si="16"/>
        <v>13826.22</v>
      </c>
      <c r="O192" s="88">
        <f t="shared" si="17"/>
        <v>312.17000000000007</v>
      </c>
      <c r="P192" s="33">
        <f t="shared" si="18"/>
        <v>40941</v>
      </c>
    </row>
    <row r="193" spans="1:16" x14ac:dyDescent="0.2">
      <c r="A193" s="63" t="s">
        <v>453</v>
      </c>
      <c r="B193" s="64" t="s">
        <v>454</v>
      </c>
      <c r="C193" s="65" t="s">
        <v>453</v>
      </c>
      <c r="D193" s="66" t="s">
        <v>454</v>
      </c>
      <c r="E193" s="67" t="s">
        <v>455</v>
      </c>
      <c r="F193" s="68" t="s">
        <v>437</v>
      </c>
      <c r="G193" s="69">
        <v>27</v>
      </c>
      <c r="H193" s="4"/>
      <c r="I193" s="106">
        <v>345.82</v>
      </c>
      <c r="J193" s="106">
        <v>13458.44</v>
      </c>
      <c r="K193" s="91">
        <v>13451.29</v>
      </c>
      <c r="L193" s="112">
        <f t="shared" si="20"/>
        <v>0.70099999999999996</v>
      </c>
      <c r="M193" s="121">
        <f t="shared" si="15"/>
        <v>2.35E-2</v>
      </c>
      <c r="N193" s="70">
        <f t="shared" si="16"/>
        <v>13767.4</v>
      </c>
      <c r="O193" s="91">
        <f t="shared" si="17"/>
        <v>316.10999999999876</v>
      </c>
      <c r="P193" s="70">
        <f t="shared" si="18"/>
        <v>109317</v>
      </c>
    </row>
    <row r="194" spans="1:16" x14ac:dyDescent="0.2">
      <c r="A194" s="22" t="s">
        <v>166</v>
      </c>
      <c r="B194" s="37" t="s">
        <v>167</v>
      </c>
      <c r="C194" s="38" t="s">
        <v>166</v>
      </c>
      <c r="D194" s="24" t="s">
        <v>167</v>
      </c>
      <c r="E194" s="39" t="s">
        <v>168</v>
      </c>
      <c r="F194" s="40" t="s">
        <v>169</v>
      </c>
      <c r="G194" s="41">
        <v>7</v>
      </c>
      <c r="H194" s="4"/>
      <c r="I194" s="103">
        <v>2159.83</v>
      </c>
      <c r="J194" s="103">
        <v>13534.83</v>
      </c>
      <c r="K194" s="88">
        <v>13447.53</v>
      </c>
      <c r="L194" s="110">
        <f t="shared" si="20"/>
        <v>0.70079999999999998</v>
      </c>
      <c r="M194" s="119">
        <f t="shared" si="15"/>
        <v>2.35E-2</v>
      </c>
      <c r="N194" s="33">
        <f t="shared" si="16"/>
        <v>13763.55</v>
      </c>
      <c r="O194" s="88">
        <f t="shared" si="17"/>
        <v>316.01999999999862</v>
      </c>
      <c r="P194" s="33">
        <f t="shared" si="18"/>
        <v>682549</v>
      </c>
    </row>
    <row r="195" spans="1:16" x14ac:dyDescent="0.2">
      <c r="A195" s="22" t="s">
        <v>746</v>
      </c>
      <c r="B195" s="37" t="s">
        <v>747</v>
      </c>
      <c r="C195" s="38" t="s">
        <v>746</v>
      </c>
      <c r="D195" s="24" t="s">
        <v>747</v>
      </c>
      <c r="E195" s="39" t="s">
        <v>748</v>
      </c>
      <c r="F195" s="40" t="s">
        <v>131</v>
      </c>
      <c r="G195" s="41">
        <v>47</v>
      </c>
      <c r="H195" s="4"/>
      <c r="I195" s="103">
        <v>58.76</v>
      </c>
      <c r="J195" s="103">
        <v>13435.6</v>
      </c>
      <c r="K195" s="88">
        <v>13435.6</v>
      </c>
      <c r="L195" s="110">
        <f t="shared" si="20"/>
        <v>0.70020000000000004</v>
      </c>
      <c r="M195" s="119">
        <f t="shared" si="15"/>
        <v>2.35E-2</v>
      </c>
      <c r="N195" s="33">
        <f t="shared" si="16"/>
        <v>13751.34</v>
      </c>
      <c r="O195" s="88">
        <f t="shared" si="17"/>
        <v>315.73999999999978</v>
      </c>
      <c r="P195" s="33">
        <f t="shared" si="18"/>
        <v>18553</v>
      </c>
    </row>
    <row r="196" spans="1:16" x14ac:dyDescent="0.2">
      <c r="A196" s="22" t="s">
        <v>147</v>
      </c>
      <c r="B196" s="37" t="s">
        <v>148</v>
      </c>
      <c r="C196" s="60" t="s">
        <v>147</v>
      </c>
      <c r="D196" s="61" t="s">
        <v>148</v>
      </c>
      <c r="E196" s="59" t="s">
        <v>149</v>
      </c>
      <c r="F196" s="62" t="s">
        <v>100</v>
      </c>
      <c r="G196" s="41">
        <v>6</v>
      </c>
      <c r="H196" s="4"/>
      <c r="I196" s="103">
        <v>140.94999999999999</v>
      </c>
      <c r="J196" s="103">
        <v>13476.62</v>
      </c>
      <c r="K196" s="88">
        <v>13431.58</v>
      </c>
      <c r="L196" s="110">
        <f t="shared" si="20"/>
        <v>0.69989999999999997</v>
      </c>
      <c r="M196" s="119">
        <f t="shared" si="15"/>
        <v>2.3599999999999999E-2</v>
      </c>
      <c r="N196" s="33">
        <f t="shared" si="16"/>
        <v>13748.57</v>
      </c>
      <c r="O196" s="88">
        <f t="shared" si="17"/>
        <v>316.98999999999978</v>
      </c>
      <c r="P196" s="33">
        <f t="shared" si="18"/>
        <v>44680</v>
      </c>
    </row>
    <row r="197" spans="1:16" x14ac:dyDescent="0.2">
      <c r="A197" s="22" t="s">
        <v>427</v>
      </c>
      <c r="B197" s="37" t="s">
        <v>428</v>
      </c>
      <c r="C197" s="38" t="s">
        <v>427</v>
      </c>
      <c r="D197" s="24" t="s">
        <v>428</v>
      </c>
      <c r="E197" s="39" t="s">
        <v>429</v>
      </c>
      <c r="F197" s="40" t="s">
        <v>405</v>
      </c>
      <c r="G197" s="41">
        <v>26</v>
      </c>
      <c r="H197" s="4"/>
      <c r="I197" s="103">
        <v>761.69</v>
      </c>
      <c r="J197" s="103">
        <v>13724.35</v>
      </c>
      <c r="K197" s="88">
        <v>13412.62</v>
      </c>
      <c r="L197" s="110">
        <f t="shared" si="20"/>
        <v>0.69899999999999995</v>
      </c>
      <c r="M197" s="119">
        <f t="shared" si="15"/>
        <v>2.3699999999999999E-2</v>
      </c>
      <c r="N197" s="33">
        <f t="shared" si="16"/>
        <v>13730.5</v>
      </c>
      <c r="O197" s="88">
        <f t="shared" si="17"/>
        <v>317.8799999999992</v>
      </c>
      <c r="P197" s="33">
        <f t="shared" si="18"/>
        <v>242126</v>
      </c>
    </row>
    <row r="198" spans="1:16" x14ac:dyDescent="0.2">
      <c r="A198" s="22" t="s">
        <v>456</v>
      </c>
      <c r="B198" s="37" t="s">
        <v>457</v>
      </c>
      <c r="C198" s="38" t="s">
        <v>456</v>
      </c>
      <c r="D198" s="24" t="s">
        <v>457</v>
      </c>
      <c r="E198" s="39" t="s">
        <v>458</v>
      </c>
      <c r="F198" s="40" t="s">
        <v>437</v>
      </c>
      <c r="G198" s="41">
        <v>28</v>
      </c>
      <c r="H198" s="4"/>
      <c r="I198" s="103">
        <v>78.78</v>
      </c>
      <c r="J198" s="103">
        <v>13677.56</v>
      </c>
      <c r="K198" s="88">
        <v>13397.26</v>
      </c>
      <c r="L198" s="110">
        <f t="shared" si="20"/>
        <v>0.69820000000000004</v>
      </c>
      <c r="M198" s="119">
        <f t="shared" si="15"/>
        <v>2.3800000000000002E-2</v>
      </c>
      <c r="N198" s="33">
        <f t="shared" si="16"/>
        <v>13716.11</v>
      </c>
      <c r="O198" s="88">
        <f t="shared" si="17"/>
        <v>318.85000000000036</v>
      </c>
      <c r="P198" s="33">
        <f t="shared" si="18"/>
        <v>25119</v>
      </c>
    </row>
    <row r="199" spans="1:16" x14ac:dyDescent="0.2">
      <c r="A199" s="42" t="s">
        <v>267</v>
      </c>
      <c r="B199" s="43" t="s">
        <v>268</v>
      </c>
      <c r="C199" s="44" t="s">
        <v>267</v>
      </c>
      <c r="D199" s="45" t="s">
        <v>268</v>
      </c>
      <c r="E199" s="46" t="s">
        <v>269</v>
      </c>
      <c r="F199" s="47" t="s">
        <v>169</v>
      </c>
      <c r="G199" s="48">
        <v>14</v>
      </c>
      <c r="H199" s="4"/>
      <c r="I199" s="104">
        <v>1293.45</v>
      </c>
      <c r="J199" s="104">
        <v>14190.72</v>
      </c>
      <c r="K199" s="89">
        <v>13378.24</v>
      </c>
      <c r="L199" s="111">
        <f t="shared" si="20"/>
        <v>0.69720000000000004</v>
      </c>
      <c r="M199" s="120">
        <f t="shared" si="15"/>
        <v>2.3900000000000001E-2</v>
      </c>
      <c r="N199" s="49">
        <f t="shared" si="16"/>
        <v>13697.98</v>
      </c>
      <c r="O199" s="89">
        <f t="shared" si="17"/>
        <v>319.73999999999978</v>
      </c>
      <c r="P199" s="49">
        <f t="shared" si="18"/>
        <v>413568</v>
      </c>
    </row>
    <row r="200" spans="1:16" x14ac:dyDescent="0.2">
      <c r="A200" s="22" t="s">
        <v>406</v>
      </c>
      <c r="B200" s="37" t="s">
        <v>407</v>
      </c>
      <c r="C200" s="38" t="s">
        <v>406</v>
      </c>
      <c r="D200" s="24" t="s">
        <v>407</v>
      </c>
      <c r="E200" s="39" t="s">
        <v>408</v>
      </c>
      <c r="F200" s="40" t="s">
        <v>405</v>
      </c>
      <c r="G200" s="41">
        <v>25</v>
      </c>
      <c r="H200" s="4"/>
      <c r="I200" s="103">
        <v>342.92</v>
      </c>
      <c r="J200" s="103">
        <v>13375.67</v>
      </c>
      <c r="K200" s="88">
        <v>13356.6</v>
      </c>
      <c r="L200" s="110">
        <f t="shared" si="20"/>
        <v>0.69599999999999995</v>
      </c>
      <c r="M200" s="119">
        <f t="shared" si="15"/>
        <v>2.4E-2</v>
      </c>
      <c r="N200" s="33">
        <f t="shared" si="16"/>
        <v>13677.16</v>
      </c>
      <c r="O200" s="88">
        <f t="shared" si="17"/>
        <v>320.55999999999949</v>
      </c>
      <c r="P200" s="33">
        <f t="shared" si="18"/>
        <v>109926</v>
      </c>
    </row>
    <row r="201" spans="1:16" x14ac:dyDescent="0.2">
      <c r="A201" s="22" t="s">
        <v>441</v>
      </c>
      <c r="B201" s="37" t="s">
        <v>442</v>
      </c>
      <c r="C201" s="38" t="s">
        <v>441</v>
      </c>
      <c r="D201" s="24" t="s">
        <v>442</v>
      </c>
      <c r="E201" s="39" t="s">
        <v>443</v>
      </c>
      <c r="F201" s="40" t="s">
        <v>437</v>
      </c>
      <c r="G201" s="41">
        <v>27</v>
      </c>
      <c r="H201" s="4"/>
      <c r="I201" s="103">
        <v>125.04</v>
      </c>
      <c r="J201" s="103">
        <v>13353.02</v>
      </c>
      <c r="K201" s="88">
        <v>13353.02</v>
      </c>
      <c r="L201" s="110">
        <f t="shared" si="20"/>
        <v>0.69589999999999996</v>
      </c>
      <c r="M201" s="119">
        <f t="shared" si="15"/>
        <v>2.4E-2</v>
      </c>
      <c r="N201" s="33">
        <f t="shared" si="16"/>
        <v>13673.49</v>
      </c>
      <c r="O201" s="88">
        <f t="shared" si="17"/>
        <v>320.46999999999935</v>
      </c>
      <c r="P201" s="33">
        <f t="shared" si="18"/>
        <v>40072</v>
      </c>
    </row>
    <row r="202" spans="1:16" x14ac:dyDescent="0.2">
      <c r="A202" s="22" t="s">
        <v>368</v>
      </c>
      <c r="B202" s="37" t="s">
        <v>369</v>
      </c>
      <c r="C202" s="38" t="s">
        <v>368</v>
      </c>
      <c r="D202" s="24" t="s">
        <v>369</v>
      </c>
      <c r="E202" s="39" t="s">
        <v>370</v>
      </c>
      <c r="F202" s="40" t="s">
        <v>337</v>
      </c>
      <c r="G202" s="41">
        <v>22</v>
      </c>
      <c r="H202" s="4"/>
      <c r="I202" s="103">
        <v>213.23</v>
      </c>
      <c r="J202" s="103">
        <v>13347.04</v>
      </c>
      <c r="K202" s="88">
        <v>13347.04</v>
      </c>
      <c r="L202" s="110">
        <f t="shared" si="20"/>
        <v>0.69550000000000001</v>
      </c>
      <c r="M202" s="119">
        <f t="shared" si="15"/>
        <v>2.41E-2</v>
      </c>
      <c r="N202" s="33">
        <f t="shared" si="16"/>
        <v>13668.7</v>
      </c>
      <c r="O202" s="88">
        <f t="shared" si="17"/>
        <v>321.65999999999985</v>
      </c>
      <c r="P202" s="33">
        <f t="shared" si="18"/>
        <v>68588</v>
      </c>
    </row>
    <row r="203" spans="1:16" x14ac:dyDescent="0.2">
      <c r="A203" s="22" t="s">
        <v>292</v>
      </c>
      <c r="B203" s="37" t="s">
        <v>293</v>
      </c>
      <c r="C203" s="38" t="s">
        <v>292</v>
      </c>
      <c r="D203" s="24" t="s">
        <v>293</v>
      </c>
      <c r="E203" s="39" t="s">
        <v>294</v>
      </c>
      <c r="F203" s="40" t="s">
        <v>177</v>
      </c>
      <c r="G203" s="41">
        <v>18</v>
      </c>
      <c r="H203" s="4"/>
      <c r="I203" s="103">
        <v>174.14</v>
      </c>
      <c r="J203" s="103">
        <v>13372.18</v>
      </c>
      <c r="K203" s="88">
        <v>13341.800000000001</v>
      </c>
      <c r="L203" s="110">
        <f t="shared" si="20"/>
        <v>0.69530000000000003</v>
      </c>
      <c r="M203" s="119">
        <f t="shared" si="15"/>
        <v>2.41E-2</v>
      </c>
      <c r="N203" s="33">
        <f t="shared" si="16"/>
        <v>13663.34</v>
      </c>
      <c r="O203" s="88">
        <f t="shared" si="17"/>
        <v>321.53999999999905</v>
      </c>
      <c r="P203" s="33">
        <f t="shared" si="18"/>
        <v>55993</v>
      </c>
    </row>
    <row r="204" spans="1:16" x14ac:dyDescent="0.2">
      <c r="A204" s="22" t="s">
        <v>353</v>
      </c>
      <c r="B204" s="37" t="s">
        <v>354</v>
      </c>
      <c r="C204" s="38" t="s">
        <v>353</v>
      </c>
      <c r="D204" s="24" t="s">
        <v>354</v>
      </c>
      <c r="E204" s="39" t="s">
        <v>355</v>
      </c>
      <c r="F204" s="40" t="s">
        <v>337</v>
      </c>
      <c r="G204" s="41">
        <v>21</v>
      </c>
      <c r="H204" s="4"/>
      <c r="I204" s="103">
        <v>304.83</v>
      </c>
      <c r="J204" s="103">
        <v>13323.99</v>
      </c>
      <c r="K204" s="88">
        <v>13323.99</v>
      </c>
      <c r="L204" s="110">
        <f t="shared" si="20"/>
        <v>0.69430000000000003</v>
      </c>
      <c r="M204" s="119">
        <f t="shared" si="15"/>
        <v>2.4199999999999999E-2</v>
      </c>
      <c r="N204" s="33">
        <f t="shared" si="16"/>
        <v>13646.43</v>
      </c>
      <c r="O204" s="88">
        <f t="shared" si="17"/>
        <v>322.44000000000051</v>
      </c>
      <c r="P204" s="33">
        <f t="shared" si="18"/>
        <v>98289</v>
      </c>
    </row>
    <row r="205" spans="1:16" x14ac:dyDescent="0.2">
      <c r="A205" s="22" t="s">
        <v>84</v>
      </c>
      <c r="B205" s="37" t="s">
        <v>85</v>
      </c>
      <c r="C205" s="38" t="s">
        <v>84</v>
      </c>
      <c r="D205" s="24" t="s">
        <v>85</v>
      </c>
      <c r="E205" s="39" t="s">
        <v>86</v>
      </c>
      <c r="F205" s="40" t="s">
        <v>10</v>
      </c>
      <c r="G205" s="41">
        <v>4</v>
      </c>
      <c r="H205" s="4"/>
      <c r="I205" s="103">
        <v>115.15</v>
      </c>
      <c r="J205" s="103">
        <v>13373.68</v>
      </c>
      <c r="K205" s="88">
        <v>13297.48</v>
      </c>
      <c r="L205" s="110">
        <f t="shared" si="20"/>
        <v>0.69299999999999995</v>
      </c>
      <c r="M205" s="119">
        <f t="shared" si="15"/>
        <v>2.4400000000000002E-2</v>
      </c>
      <c r="N205" s="33">
        <f t="shared" si="16"/>
        <v>13621.94</v>
      </c>
      <c r="O205" s="88">
        <f t="shared" si="17"/>
        <v>324.46000000000095</v>
      </c>
      <c r="P205" s="33">
        <f t="shared" si="18"/>
        <v>37362</v>
      </c>
    </row>
    <row r="206" spans="1:16" x14ac:dyDescent="0.2">
      <c r="A206" s="42" t="s">
        <v>90</v>
      </c>
      <c r="B206" s="43" t="s">
        <v>91</v>
      </c>
      <c r="C206" s="44" t="s">
        <v>90</v>
      </c>
      <c r="D206" s="45" t="s">
        <v>91</v>
      </c>
      <c r="E206" s="46" t="s">
        <v>92</v>
      </c>
      <c r="F206" s="47" t="s">
        <v>74</v>
      </c>
      <c r="G206" s="48">
        <v>4</v>
      </c>
      <c r="H206" s="4"/>
      <c r="I206" s="104">
        <v>482.09000000000003</v>
      </c>
      <c r="J206" s="104">
        <v>13263.59</v>
      </c>
      <c r="K206" s="89">
        <v>13262.01</v>
      </c>
      <c r="L206" s="111">
        <f t="shared" si="20"/>
        <v>0.69110000000000005</v>
      </c>
      <c r="M206" s="120">
        <f t="shared" si="15"/>
        <v>2.46E-2</v>
      </c>
      <c r="N206" s="49">
        <f t="shared" si="16"/>
        <v>13588.26</v>
      </c>
      <c r="O206" s="89">
        <f t="shared" si="17"/>
        <v>326.25</v>
      </c>
      <c r="P206" s="49">
        <f t="shared" si="18"/>
        <v>157282</v>
      </c>
    </row>
    <row r="207" spans="1:16" x14ac:dyDescent="0.2">
      <c r="A207" s="22" t="s">
        <v>580</v>
      </c>
      <c r="B207" s="37" t="s">
        <v>581</v>
      </c>
      <c r="C207" s="38" t="s">
        <v>580</v>
      </c>
      <c r="D207" s="24" t="s">
        <v>581</v>
      </c>
      <c r="E207" s="39" t="s">
        <v>582</v>
      </c>
      <c r="F207" s="40" t="s">
        <v>497</v>
      </c>
      <c r="G207" s="41">
        <v>34</v>
      </c>
      <c r="H207" s="4"/>
      <c r="I207" s="103">
        <v>125.38</v>
      </c>
      <c r="J207" s="103">
        <v>14128.77</v>
      </c>
      <c r="K207" s="88">
        <v>13257.59</v>
      </c>
      <c r="L207" s="110">
        <f t="shared" si="20"/>
        <v>0.69089999999999996</v>
      </c>
      <c r="M207" s="119">
        <f t="shared" si="15"/>
        <v>2.46E-2</v>
      </c>
      <c r="N207" s="33">
        <f t="shared" si="16"/>
        <v>13583.73</v>
      </c>
      <c r="O207" s="88">
        <f t="shared" si="17"/>
        <v>326.13999999999942</v>
      </c>
      <c r="P207" s="33">
        <f t="shared" si="18"/>
        <v>40891</v>
      </c>
    </row>
    <row r="208" spans="1:16" x14ac:dyDescent="0.2">
      <c r="A208" s="42" t="s">
        <v>362</v>
      </c>
      <c r="B208" s="43" t="s">
        <v>363</v>
      </c>
      <c r="C208" s="44" t="s">
        <v>362</v>
      </c>
      <c r="D208" s="45" t="s">
        <v>363</v>
      </c>
      <c r="E208" s="46" t="s">
        <v>364</v>
      </c>
      <c r="F208" s="47" t="s">
        <v>337</v>
      </c>
      <c r="G208" s="48">
        <v>21</v>
      </c>
      <c r="H208" s="4"/>
      <c r="I208" s="104">
        <v>917.79</v>
      </c>
      <c r="J208" s="104">
        <v>13353.87</v>
      </c>
      <c r="K208" s="89">
        <v>13205.240000000002</v>
      </c>
      <c r="L208" s="111">
        <f t="shared" si="20"/>
        <v>0.68820000000000003</v>
      </c>
      <c r="M208" s="120">
        <f t="shared" si="15"/>
        <v>2.4899999999999999E-2</v>
      </c>
      <c r="N208" s="49">
        <f t="shared" si="16"/>
        <v>13534.05</v>
      </c>
      <c r="O208" s="89">
        <f t="shared" si="17"/>
        <v>328.80999999999767</v>
      </c>
      <c r="P208" s="49">
        <f t="shared" si="18"/>
        <v>301779</v>
      </c>
    </row>
    <row r="209" spans="1:16" x14ac:dyDescent="0.2">
      <c r="A209" s="22" t="s">
        <v>586</v>
      </c>
      <c r="B209" s="37" t="s">
        <v>587</v>
      </c>
      <c r="C209" s="38" t="s">
        <v>586</v>
      </c>
      <c r="D209" s="24" t="s">
        <v>587</v>
      </c>
      <c r="E209" s="39" t="s">
        <v>588</v>
      </c>
      <c r="F209" s="40" t="s">
        <v>497</v>
      </c>
      <c r="G209" s="41">
        <v>34</v>
      </c>
      <c r="H209" s="4"/>
      <c r="I209" s="103">
        <v>94.18</v>
      </c>
      <c r="J209" s="103">
        <v>13176.45</v>
      </c>
      <c r="K209" s="88">
        <v>13176.45</v>
      </c>
      <c r="L209" s="110">
        <f t="shared" si="20"/>
        <v>0.68669999999999998</v>
      </c>
      <c r="M209" s="119">
        <f t="shared" ref="M209:M272" si="21">IF(ISNUMBER($L209)=FALSE,"na",MIN(ROUND($M$12/$L209-$M$12,4),$M$12))</f>
        <v>2.5100000000000001E-2</v>
      </c>
      <c r="N209" s="33">
        <f t="shared" ref="N209:N272" si="22">IF(ISNUMBER($M209)=FALSE,"na",ROUND($K209*(1+$M209),2))</f>
        <v>13507.18</v>
      </c>
      <c r="O209" s="88">
        <f t="shared" ref="O209:O272" si="23">IF($N209="na","na",N209-K209)</f>
        <v>330.72999999999956</v>
      </c>
      <c r="P209" s="33">
        <f t="shared" ref="P209:P272" si="24">IF($N209="na","na",ROUND(I209*O209,0))</f>
        <v>31148</v>
      </c>
    </row>
    <row r="210" spans="1:16" x14ac:dyDescent="0.2">
      <c r="A210" s="22" t="s">
        <v>71</v>
      </c>
      <c r="B210" s="37" t="s">
        <v>72</v>
      </c>
      <c r="C210" s="38" t="s">
        <v>71</v>
      </c>
      <c r="D210" s="24" t="s">
        <v>72</v>
      </c>
      <c r="E210" s="39" t="s">
        <v>73</v>
      </c>
      <c r="F210" s="40" t="s">
        <v>74</v>
      </c>
      <c r="G210" s="41">
        <v>4</v>
      </c>
      <c r="H210" s="4"/>
      <c r="I210" s="103">
        <v>94.42</v>
      </c>
      <c r="J210" s="103">
        <v>13159.3</v>
      </c>
      <c r="K210" s="88">
        <v>13159.3</v>
      </c>
      <c r="L210" s="110">
        <f t="shared" si="20"/>
        <v>0.68579999999999997</v>
      </c>
      <c r="M210" s="119">
        <f t="shared" si="21"/>
        <v>2.52E-2</v>
      </c>
      <c r="N210" s="33">
        <f t="shared" si="22"/>
        <v>13490.91</v>
      </c>
      <c r="O210" s="88">
        <f t="shared" si="23"/>
        <v>331.61000000000058</v>
      </c>
      <c r="P210" s="33">
        <f t="shared" si="24"/>
        <v>31311</v>
      </c>
    </row>
    <row r="211" spans="1:16" x14ac:dyDescent="0.2">
      <c r="A211" s="22" t="s">
        <v>890</v>
      </c>
      <c r="B211" s="37" t="s">
        <v>891</v>
      </c>
      <c r="C211" s="38" t="s">
        <v>890</v>
      </c>
      <c r="D211" s="24" t="s">
        <v>891</v>
      </c>
      <c r="E211" s="39" t="s">
        <v>892</v>
      </c>
      <c r="F211" s="40" t="s">
        <v>153</v>
      </c>
      <c r="G211" s="41">
        <v>63</v>
      </c>
      <c r="H211" s="4"/>
      <c r="I211" s="103">
        <v>49.17</v>
      </c>
      <c r="J211" s="103">
        <v>13156.72</v>
      </c>
      <c r="K211" s="88">
        <v>13156.72</v>
      </c>
      <c r="L211" s="117" t="s">
        <v>939</v>
      </c>
      <c r="M211" s="119" t="str">
        <f t="shared" si="21"/>
        <v>na</v>
      </c>
      <c r="N211" s="33" t="str">
        <f t="shared" si="22"/>
        <v>na</v>
      </c>
      <c r="O211" s="88" t="str">
        <f t="shared" si="23"/>
        <v>na</v>
      </c>
      <c r="P211" s="33" t="str">
        <f t="shared" si="24"/>
        <v>na</v>
      </c>
    </row>
    <row r="212" spans="1:16" x14ac:dyDescent="0.2">
      <c r="A212" s="22" t="s">
        <v>491</v>
      </c>
      <c r="B212" s="37" t="s">
        <v>492</v>
      </c>
      <c r="C212" s="38" t="s">
        <v>491</v>
      </c>
      <c r="D212" s="24" t="s">
        <v>492</v>
      </c>
      <c r="E212" s="39" t="s">
        <v>493</v>
      </c>
      <c r="F212" s="40" t="s">
        <v>177</v>
      </c>
      <c r="G212" s="41">
        <v>31</v>
      </c>
      <c r="H212" s="4"/>
      <c r="I212" s="103">
        <v>100.62</v>
      </c>
      <c r="J212" s="103">
        <v>12999.38</v>
      </c>
      <c r="K212" s="88">
        <v>12999.38</v>
      </c>
      <c r="L212" s="117" t="s">
        <v>937</v>
      </c>
      <c r="M212" s="119" t="str">
        <f t="shared" si="21"/>
        <v>na</v>
      </c>
      <c r="N212" s="102" t="str">
        <f t="shared" si="22"/>
        <v>na</v>
      </c>
      <c r="O212" s="88" t="str">
        <f t="shared" si="23"/>
        <v>na</v>
      </c>
      <c r="P212" s="33" t="str">
        <f t="shared" si="24"/>
        <v>na</v>
      </c>
    </row>
    <row r="213" spans="1:16" x14ac:dyDescent="0.2">
      <c r="A213" s="22" t="s">
        <v>96</v>
      </c>
      <c r="B213" s="37" t="s">
        <v>97</v>
      </c>
      <c r="C213" s="38" t="s">
        <v>96</v>
      </c>
      <c r="D213" s="24" t="s">
        <v>98</v>
      </c>
      <c r="E213" s="39" t="s">
        <v>99</v>
      </c>
      <c r="F213" s="40" t="s">
        <v>100</v>
      </c>
      <c r="G213" s="41">
        <v>5</v>
      </c>
      <c r="H213" s="4"/>
      <c r="I213" s="103">
        <v>852.15</v>
      </c>
      <c r="J213" s="103">
        <v>13016.2</v>
      </c>
      <c r="K213" s="88">
        <v>12990.83</v>
      </c>
      <c r="L213" s="110">
        <f>ROUND(K213/$K$17,4)</f>
        <v>0.67700000000000005</v>
      </c>
      <c r="M213" s="119">
        <f t="shared" si="21"/>
        <v>2.6200000000000001E-2</v>
      </c>
      <c r="N213" s="33">
        <f t="shared" si="22"/>
        <v>13331.19</v>
      </c>
      <c r="O213" s="88">
        <f t="shared" si="23"/>
        <v>340.36000000000058</v>
      </c>
      <c r="P213" s="33">
        <f t="shared" si="24"/>
        <v>290038</v>
      </c>
    </row>
    <row r="214" spans="1:16" x14ac:dyDescent="0.2">
      <c r="A214" s="42" t="s">
        <v>116</v>
      </c>
      <c r="B214" s="43" t="s">
        <v>117</v>
      </c>
      <c r="C214" s="44" t="s">
        <v>116</v>
      </c>
      <c r="D214" s="45" t="s">
        <v>117</v>
      </c>
      <c r="E214" s="46" t="s">
        <v>118</v>
      </c>
      <c r="F214" s="47" t="s">
        <v>100</v>
      </c>
      <c r="G214" s="48">
        <v>5</v>
      </c>
      <c r="H214" s="4"/>
      <c r="I214" s="104">
        <v>1758.89</v>
      </c>
      <c r="J214" s="104">
        <v>13526.19</v>
      </c>
      <c r="K214" s="89">
        <v>12910.710000000001</v>
      </c>
      <c r="L214" s="111">
        <f>ROUND(K214/$K$17,4)</f>
        <v>0.67279999999999995</v>
      </c>
      <c r="M214" s="120">
        <f t="shared" si="21"/>
        <v>2.6700000000000002E-2</v>
      </c>
      <c r="N214" s="49">
        <f t="shared" si="22"/>
        <v>13255.43</v>
      </c>
      <c r="O214" s="89">
        <f t="shared" si="23"/>
        <v>344.71999999999935</v>
      </c>
      <c r="P214" s="49">
        <f t="shared" si="24"/>
        <v>606325</v>
      </c>
    </row>
    <row r="215" spans="1:16" x14ac:dyDescent="0.2">
      <c r="A215" s="22" t="s">
        <v>846</v>
      </c>
      <c r="B215" s="37" t="s">
        <v>153</v>
      </c>
      <c r="C215" s="38" t="s">
        <v>846</v>
      </c>
      <c r="D215" s="24" t="s">
        <v>153</v>
      </c>
      <c r="E215" s="39" t="s">
        <v>847</v>
      </c>
      <c r="F215" s="40" t="s">
        <v>153</v>
      </c>
      <c r="G215" s="41">
        <v>52</v>
      </c>
      <c r="H215" s="4"/>
      <c r="I215" s="103">
        <v>479.24</v>
      </c>
      <c r="J215" s="103">
        <v>13731.65</v>
      </c>
      <c r="K215" s="88">
        <v>12909.63</v>
      </c>
      <c r="L215" s="110">
        <f>ROUND(K215/$K$17,4)</f>
        <v>0.67269999999999996</v>
      </c>
      <c r="M215" s="119">
        <f t="shared" si="21"/>
        <v>2.6800000000000001E-2</v>
      </c>
      <c r="N215" s="33">
        <f t="shared" si="22"/>
        <v>13255.61</v>
      </c>
      <c r="O215" s="88">
        <f t="shared" si="23"/>
        <v>345.98000000000138</v>
      </c>
      <c r="P215" s="33">
        <f t="shared" si="24"/>
        <v>165807</v>
      </c>
    </row>
    <row r="216" spans="1:16" x14ac:dyDescent="0.2">
      <c r="A216" s="22" t="s">
        <v>334</v>
      </c>
      <c r="B216" s="37" t="s">
        <v>335</v>
      </c>
      <c r="C216" s="38" t="s">
        <v>334</v>
      </c>
      <c r="D216" s="24" t="s">
        <v>335</v>
      </c>
      <c r="E216" s="39" t="s">
        <v>336</v>
      </c>
      <c r="F216" s="40" t="s">
        <v>337</v>
      </c>
      <c r="G216" s="41">
        <v>20</v>
      </c>
      <c r="H216" s="4"/>
      <c r="I216" s="103">
        <v>216.16</v>
      </c>
      <c r="J216" s="103">
        <v>13278.45</v>
      </c>
      <c r="K216" s="88">
        <v>12876.37</v>
      </c>
      <c r="L216" s="110">
        <f>ROUND(K216/$K$17,4)</f>
        <v>0.67100000000000004</v>
      </c>
      <c r="M216" s="119">
        <f t="shared" si="21"/>
        <v>2.7E-2</v>
      </c>
      <c r="N216" s="33">
        <f t="shared" si="22"/>
        <v>13224.03</v>
      </c>
      <c r="O216" s="88">
        <f t="shared" si="23"/>
        <v>347.65999999999985</v>
      </c>
      <c r="P216" s="33">
        <f t="shared" si="24"/>
        <v>75150</v>
      </c>
    </row>
    <row r="217" spans="1:16" x14ac:dyDescent="0.2">
      <c r="A217" s="22" t="s">
        <v>371</v>
      </c>
      <c r="B217" s="37" t="s">
        <v>372</v>
      </c>
      <c r="C217" s="38" t="s">
        <v>371</v>
      </c>
      <c r="D217" s="24" t="s">
        <v>372</v>
      </c>
      <c r="E217" s="39" t="s">
        <v>373</v>
      </c>
      <c r="F217" s="40" t="s">
        <v>337</v>
      </c>
      <c r="G217" s="41">
        <v>22</v>
      </c>
      <c r="H217" s="4"/>
      <c r="I217" s="103">
        <v>854.94</v>
      </c>
      <c r="J217" s="103">
        <v>12884.08</v>
      </c>
      <c r="K217" s="88">
        <v>12862.4</v>
      </c>
      <c r="L217" s="110">
        <f>ROUND(K217/$K$17,4)</f>
        <v>0.67030000000000001</v>
      </c>
      <c r="M217" s="119">
        <f t="shared" si="21"/>
        <v>2.7099999999999999E-2</v>
      </c>
      <c r="N217" s="33">
        <f t="shared" si="22"/>
        <v>13210.97</v>
      </c>
      <c r="O217" s="88">
        <f t="shared" si="23"/>
        <v>348.56999999999971</v>
      </c>
      <c r="P217" s="33">
        <f t="shared" si="24"/>
        <v>298006</v>
      </c>
    </row>
    <row r="218" spans="1:16" x14ac:dyDescent="0.2">
      <c r="A218" s="22" t="s">
        <v>782</v>
      </c>
      <c r="B218" s="37" t="s">
        <v>783</v>
      </c>
      <c r="C218" s="38" t="s">
        <v>782</v>
      </c>
      <c r="D218" s="24" t="s">
        <v>783</v>
      </c>
      <c r="E218" s="39" t="s">
        <v>784</v>
      </c>
      <c r="F218" s="40" t="s">
        <v>100</v>
      </c>
      <c r="G218" s="41">
        <v>49</v>
      </c>
      <c r="H218" s="4"/>
      <c r="I218" s="103">
        <v>25.19</v>
      </c>
      <c r="J218" s="103">
        <v>12843.27</v>
      </c>
      <c r="K218" s="88">
        <v>12843.27</v>
      </c>
      <c r="L218" s="117" t="s">
        <v>939</v>
      </c>
      <c r="M218" s="119" t="str">
        <f t="shared" si="21"/>
        <v>na</v>
      </c>
      <c r="N218" s="33" t="str">
        <f t="shared" si="22"/>
        <v>na</v>
      </c>
      <c r="O218" s="88" t="str">
        <f t="shared" si="23"/>
        <v>na</v>
      </c>
      <c r="P218" s="33" t="str">
        <f t="shared" si="24"/>
        <v>na</v>
      </c>
    </row>
    <row r="219" spans="1:16" x14ac:dyDescent="0.2">
      <c r="A219" s="22" t="s">
        <v>648</v>
      </c>
      <c r="B219" s="37" t="s">
        <v>649</v>
      </c>
      <c r="C219" s="38" t="s">
        <v>648</v>
      </c>
      <c r="D219" s="24" t="s">
        <v>649</v>
      </c>
      <c r="E219" s="39" t="s">
        <v>650</v>
      </c>
      <c r="F219" s="40" t="s">
        <v>74</v>
      </c>
      <c r="G219" s="41">
        <v>37</v>
      </c>
      <c r="H219" s="4"/>
      <c r="I219" s="103">
        <v>520.16999999999996</v>
      </c>
      <c r="J219" s="103">
        <v>13176.11</v>
      </c>
      <c r="K219" s="88">
        <v>12837.01</v>
      </c>
      <c r="L219" s="110">
        <f t="shared" ref="L219:L228" si="25">ROUND(K219/$K$17,4)</f>
        <v>0.66900000000000004</v>
      </c>
      <c r="M219" s="119">
        <f t="shared" si="21"/>
        <v>2.7199999999999998E-2</v>
      </c>
      <c r="N219" s="33">
        <f t="shared" si="22"/>
        <v>13186.18</v>
      </c>
      <c r="O219" s="88">
        <f t="shared" si="23"/>
        <v>349.17000000000007</v>
      </c>
      <c r="P219" s="33">
        <f t="shared" si="24"/>
        <v>181628</v>
      </c>
    </row>
    <row r="220" spans="1:16" x14ac:dyDescent="0.2">
      <c r="A220" s="22" t="s">
        <v>338</v>
      </c>
      <c r="B220" s="37" t="s">
        <v>339</v>
      </c>
      <c r="C220" s="38" t="s">
        <v>338</v>
      </c>
      <c r="D220" s="24" t="s">
        <v>339</v>
      </c>
      <c r="E220" s="39" t="s">
        <v>340</v>
      </c>
      <c r="F220" s="40" t="s">
        <v>337</v>
      </c>
      <c r="G220" s="41">
        <v>20</v>
      </c>
      <c r="H220" s="4"/>
      <c r="I220" s="103">
        <v>281.83999999999997</v>
      </c>
      <c r="J220" s="103">
        <v>12847.32</v>
      </c>
      <c r="K220" s="88">
        <v>12808.6</v>
      </c>
      <c r="L220" s="110">
        <f t="shared" si="25"/>
        <v>0.66749999999999998</v>
      </c>
      <c r="M220" s="119">
        <f t="shared" si="21"/>
        <v>2.7400000000000001E-2</v>
      </c>
      <c r="N220" s="33">
        <f t="shared" si="22"/>
        <v>13159.56</v>
      </c>
      <c r="O220" s="88">
        <f t="shared" si="23"/>
        <v>350.95999999999913</v>
      </c>
      <c r="P220" s="33">
        <f t="shared" si="24"/>
        <v>98915</v>
      </c>
    </row>
    <row r="221" spans="1:16" x14ac:dyDescent="0.2">
      <c r="A221" s="22" t="s">
        <v>622</v>
      </c>
      <c r="B221" s="37" t="s">
        <v>169</v>
      </c>
      <c r="C221" s="38" t="s">
        <v>622</v>
      </c>
      <c r="D221" s="24" t="s">
        <v>169</v>
      </c>
      <c r="E221" s="39" t="s">
        <v>623</v>
      </c>
      <c r="F221" s="40" t="s">
        <v>74</v>
      </c>
      <c r="G221" s="41">
        <v>36</v>
      </c>
      <c r="H221" s="4"/>
      <c r="I221" s="103">
        <v>205.83</v>
      </c>
      <c r="J221" s="103">
        <v>13271.16</v>
      </c>
      <c r="K221" s="88">
        <v>12800.4</v>
      </c>
      <c r="L221" s="110">
        <f t="shared" si="25"/>
        <v>0.66710000000000003</v>
      </c>
      <c r="M221" s="119">
        <f t="shared" si="21"/>
        <v>2.7400000000000001E-2</v>
      </c>
      <c r="N221" s="33">
        <f t="shared" si="22"/>
        <v>13151.13</v>
      </c>
      <c r="O221" s="88">
        <f t="shared" si="23"/>
        <v>350.72999999999956</v>
      </c>
      <c r="P221" s="33">
        <f t="shared" si="24"/>
        <v>72191</v>
      </c>
    </row>
    <row r="222" spans="1:16" x14ac:dyDescent="0.2">
      <c r="A222" s="22" t="s">
        <v>468</v>
      </c>
      <c r="B222" s="37" t="s">
        <v>437</v>
      </c>
      <c r="C222" s="38" t="s">
        <v>468</v>
      </c>
      <c r="D222" s="24" t="s">
        <v>437</v>
      </c>
      <c r="E222" s="39" t="s">
        <v>469</v>
      </c>
      <c r="F222" s="40" t="s">
        <v>437</v>
      </c>
      <c r="G222" s="41">
        <v>29</v>
      </c>
      <c r="H222" s="4"/>
      <c r="I222" s="103">
        <v>164.09</v>
      </c>
      <c r="J222" s="103">
        <v>12790.92</v>
      </c>
      <c r="K222" s="88">
        <v>12790.92</v>
      </c>
      <c r="L222" s="110">
        <f t="shared" si="25"/>
        <v>0.66659999999999997</v>
      </c>
      <c r="M222" s="119">
        <f t="shared" si="21"/>
        <v>2.75E-2</v>
      </c>
      <c r="N222" s="33">
        <f t="shared" si="22"/>
        <v>13142.67</v>
      </c>
      <c r="O222" s="88">
        <f t="shared" si="23"/>
        <v>351.75</v>
      </c>
      <c r="P222" s="33">
        <f t="shared" si="24"/>
        <v>57719</v>
      </c>
    </row>
    <row r="223" spans="1:16" x14ac:dyDescent="0.2">
      <c r="A223" s="22" t="s">
        <v>277</v>
      </c>
      <c r="B223" s="37" t="s">
        <v>278</v>
      </c>
      <c r="C223" s="38" t="s">
        <v>277</v>
      </c>
      <c r="D223" s="24" t="s">
        <v>278</v>
      </c>
      <c r="E223" s="39" t="s">
        <v>279</v>
      </c>
      <c r="F223" s="40" t="s">
        <v>169</v>
      </c>
      <c r="G223" s="41">
        <v>17</v>
      </c>
      <c r="H223" s="4"/>
      <c r="I223" s="103">
        <v>925.03</v>
      </c>
      <c r="J223" s="103">
        <v>12896.81</v>
      </c>
      <c r="K223" s="88">
        <v>12786.96</v>
      </c>
      <c r="L223" s="110">
        <f t="shared" si="25"/>
        <v>0.66639999999999999</v>
      </c>
      <c r="M223" s="119">
        <f t="shared" si="21"/>
        <v>2.75E-2</v>
      </c>
      <c r="N223" s="33">
        <f t="shared" si="22"/>
        <v>13138.6</v>
      </c>
      <c r="O223" s="88">
        <f t="shared" si="23"/>
        <v>351.64000000000124</v>
      </c>
      <c r="P223" s="33">
        <f t="shared" si="24"/>
        <v>325278</v>
      </c>
    </row>
    <row r="224" spans="1:16" x14ac:dyDescent="0.2">
      <c r="A224" s="22" t="s">
        <v>433</v>
      </c>
      <c r="B224" s="37" t="s">
        <v>434</v>
      </c>
      <c r="C224" s="38" t="s">
        <v>433</v>
      </c>
      <c r="D224" s="24" t="s">
        <v>435</v>
      </c>
      <c r="E224" s="39" t="s">
        <v>436</v>
      </c>
      <c r="F224" s="40" t="s">
        <v>437</v>
      </c>
      <c r="G224" s="41">
        <v>27</v>
      </c>
      <c r="H224" s="4"/>
      <c r="I224" s="103">
        <v>224.08</v>
      </c>
      <c r="J224" s="103">
        <v>13839.63</v>
      </c>
      <c r="K224" s="88">
        <v>12771.429999999998</v>
      </c>
      <c r="L224" s="110">
        <f t="shared" si="25"/>
        <v>0.66549999999999998</v>
      </c>
      <c r="M224" s="119">
        <f t="shared" si="21"/>
        <v>2.76E-2</v>
      </c>
      <c r="N224" s="33">
        <f t="shared" si="22"/>
        <v>13123.92</v>
      </c>
      <c r="O224" s="88">
        <f t="shared" si="23"/>
        <v>352.4900000000016</v>
      </c>
      <c r="P224" s="33">
        <f t="shared" si="24"/>
        <v>78986</v>
      </c>
    </row>
    <row r="225" spans="1:16" x14ac:dyDescent="0.2">
      <c r="A225" s="22" t="s">
        <v>380</v>
      </c>
      <c r="B225" s="37" t="s">
        <v>381</v>
      </c>
      <c r="C225" s="38" t="s">
        <v>380</v>
      </c>
      <c r="D225" s="24" t="s">
        <v>381</v>
      </c>
      <c r="E225" s="39" t="s">
        <v>382</v>
      </c>
      <c r="F225" s="40" t="s">
        <v>337</v>
      </c>
      <c r="G225" s="41">
        <v>23</v>
      </c>
      <c r="H225" s="4"/>
      <c r="I225" s="103">
        <v>717.33</v>
      </c>
      <c r="J225" s="103">
        <v>12771.53</v>
      </c>
      <c r="K225" s="88">
        <v>12753.76</v>
      </c>
      <c r="L225" s="110">
        <f t="shared" si="25"/>
        <v>0.66459999999999997</v>
      </c>
      <c r="M225" s="119">
        <f t="shared" si="21"/>
        <v>2.7799999999999998E-2</v>
      </c>
      <c r="N225" s="33">
        <f t="shared" si="22"/>
        <v>13108.31</v>
      </c>
      <c r="O225" s="88">
        <f t="shared" si="23"/>
        <v>354.54999999999927</v>
      </c>
      <c r="P225" s="33">
        <f t="shared" si="24"/>
        <v>254329</v>
      </c>
    </row>
    <row r="226" spans="1:16" x14ac:dyDescent="0.2">
      <c r="A226" s="22" t="s">
        <v>359</v>
      </c>
      <c r="B226" s="37" t="s">
        <v>360</v>
      </c>
      <c r="C226" s="38" t="s">
        <v>359</v>
      </c>
      <c r="D226" s="24" t="s">
        <v>360</v>
      </c>
      <c r="E226" s="39" t="s">
        <v>361</v>
      </c>
      <c r="F226" s="40" t="s">
        <v>337</v>
      </c>
      <c r="G226" s="41">
        <v>21</v>
      </c>
      <c r="H226" s="4"/>
      <c r="I226" s="103">
        <v>529.86</v>
      </c>
      <c r="J226" s="103">
        <v>12789.71</v>
      </c>
      <c r="K226" s="88">
        <v>12730.699999999999</v>
      </c>
      <c r="L226" s="110">
        <f t="shared" si="25"/>
        <v>0.66339999999999999</v>
      </c>
      <c r="M226" s="119">
        <f t="shared" si="21"/>
        <v>2.7900000000000001E-2</v>
      </c>
      <c r="N226" s="33">
        <f t="shared" si="22"/>
        <v>13085.89</v>
      </c>
      <c r="O226" s="88">
        <f t="shared" si="23"/>
        <v>355.19000000000051</v>
      </c>
      <c r="P226" s="33">
        <f t="shared" si="24"/>
        <v>188201</v>
      </c>
    </row>
    <row r="227" spans="1:16" x14ac:dyDescent="0.2">
      <c r="A227" s="22" t="s">
        <v>513</v>
      </c>
      <c r="B227" s="37" t="s">
        <v>514</v>
      </c>
      <c r="C227" s="38" t="s">
        <v>513</v>
      </c>
      <c r="D227" s="24" t="s">
        <v>514</v>
      </c>
      <c r="E227" s="39" t="s">
        <v>515</v>
      </c>
      <c r="F227" s="40" t="s">
        <v>497</v>
      </c>
      <c r="G227" s="41">
        <v>31</v>
      </c>
      <c r="H227" s="4"/>
      <c r="I227" s="103">
        <v>35.25</v>
      </c>
      <c r="J227" s="103">
        <v>12695.74</v>
      </c>
      <c r="K227" s="88">
        <v>12695.74</v>
      </c>
      <c r="L227" s="110">
        <f t="shared" si="25"/>
        <v>0.66159999999999997</v>
      </c>
      <c r="M227" s="119">
        <f t="shared" si="21"/>
        <v>2.81E-2</v>
      </c>
      <c r="N227" s="33">
        <f t="shared" si="22"/>
        <v>13052.49</v>
      </c>
      <c r="O227" s="88">
        <f t="shared" si="23"/>
        <v>356.75</v>
      </c>
      <c r="P227" s="33">
        <f t="shared" si="24"/>
        <v>12575</v>
      </c>
    </row>
    <row r="228" spans="1:16" x14ac:dyDescent="0.2">
      <c r="A228" s="22" t="s">
        <v>78</v>
      </c>
      <c r="B228" s="37" t="s">
        <v>79</v>
      </c>
      <c r="C228" s="38" t="s">
        <v>78</v>
      </c>
      <c r="D228" s="24" t="s">
        <v>79</v>
      </c>
      <c r="E228" s="39" t="s">
        <v>80</v>
      </c>
      <c r="F228" s="40" t="s">
        <v>74</v>
      </c>
      <c r="G228" s="41">
        <v>4</v>
      </c>
      <c r="H228" s="4"/>
      <c r="I228" s="103">
        <v>324.3</v>
      </c>
      <c r="J228" s="103">
        <v>13019.24</v>
      </c>
      <c r="K228" s="88">
        <v>12691.16</v>
      </c>
      <c r="L228" s="110">
        <f t="shared" si="25"/>
        <v>0.66139999999999999</v>
      </c>
      <c r="M228" s="119">
        <f t="shared" si="21"/>
        <v>2.8199999999999999E-2</v>
      </c>
      <c r="N228" s="33">
        <f t="shared" si="22"/>
        <v>13049.05</v>
      </c>
      <c r="O228" s="88">
        <f t="shared" si="23"/>
        <v>357.88999999999942</v>
      </c>
      <c r="P228" s="33">
        <f t="shared" si="24"/>
        <v>116064</v>
      </c>
    </row>
    <row r="229" spans="1:16" x14ac:dyDescent="0.2">
      <c r="A229" s="22" t="s">
        <v>316</v>
      </c>
      <c r="B229" s="37" t="s">
        <v>317</v>
      </c>
      <c r="C229" s="38" t="s">
        <v>316</v>
      </c>
      <c r="D229" s="24" t="s">
        <v>317</v>
      </c>
      <c r="E229" s="39" t="s">
        <v>318</v>
      </c>
      <c r="F229" s="40" t="s">
        <v>177</v>
      </c>
      <c r="G229" s="41">
        <v>19</v>
      </c>
      <c r="H229" s="4"/>
      <c r="I229" s="103">
        <v>16.12</v>
      </c>
      <c r="J229" s="103">
        <v>12675.31</v>
      </c>
      <c r="K229" s="88">
        <v>12675.31</v>
      </c>
      <c r="L229" s="117" t="s">
        <v>937</v>
      </c>
      <c r="M229" s="119" t="str">
        <f t="shared" si="21"/>
        <v>na</v>
      </c>
      <c r="N229" s="102" t="str">
        <f t="shared" si="22"/>
        <v>na</v>
      </c>
      <c r="O229" s="88" t="str">
        <f t="shared" si="23"/>
        <v>na</v>
      </c>
      <c r="P229" s="33" t="str">
        <f t="shared" si="24"/>
        <v>na</v>
      </c>
    </row>
    <row r="230" spans="1:16" x14ac:dyDescent="0.2">
      <c r="A230" s="22" t="s">
        <v>589</v>
      </c>
      <c r="B230" s="37" t="s">
        <v>590</v>
      </c>
      <c r="C230" s="38" t="s">
        <v>589</v>
      </c>
      <c r="D230" s="24" t="s">
        <v>590</v>
      </c>
      <c r="E230" s="39" t="s">
        <v>591</v>
      </c>
      <c r="F230" s="40" t="s">
        <v>497</v>
      </c>
      <c r="G230" s="41">
        <v>34</v>
      </c>
      <c r="H230" s="4"/>
      <c r="I230" s="103">
        <v>24.61</v>
      </c>
      <c r="J230" s="103">
        <v>12455.91</v>
      </c>
      <c r="K230" s="88">
        <v>12455.91</v>
      </c>
      <c r="L230" s="110">
        <f>ROUND(K230/$K$17,4)</f>
        <v>0.64910000000000001</v>
      </c>
      <c r="M230" s="119">
        <f t="shared" si="21"/>
        <v>2.9700000000000001E-2</v>
      </c>
      <c r="N230" s="33">
        <f t="shared" si="22"/>
        <v>12825.85</v>
      </c>
      <c r="O230" s="88">
        <f t="shared" si="23"/>
        <v>369.94000000000051</v>
      </c>
      <c r="P230" s="33">
        <f t="shared" si="24"/>
        <v>9104</v>
      </c>
    </row>
    <row r="231" spans="1:16" x14ac:dyDescent="0.2">
      <c r="A231" s="22" t="s">
        <v>630</v>
      </c>
      <c r="B231" s="37" t="s">
        <v>631</v>
      </c>
      <c r="C231" s="38" t="s">
        <v>630</v>
      </c>
      <c r="D231" s="24" t="s">
        <v>631</v>
      </c>
      <c r="E231" s="39" t="s">
        <v>632</v>
      </c>
      <c r="F231" s="40" t="s">
        <v>74</v>
      </c>
      <c r="G231" s="41">
        <v>36</v>
      </c>
      <c r="H231" s="4"/>
      <c r="I231" s="103">
        <v>160.72999999999999</v>
      </c>
      <c r="J231" s="103">
        <v>12888.88</v>
      </c>
      <c r="K231" s="88">
        <v>12436.609999999999</v>
      </c>
      <c r="L231" s="117" t="s">
        <v>937</v>
      </c>
      <c r="M231" s="119" t="str">
        <f t="shared" si="21"/>
        <v>na</v>
      </c>
      <c r="N231" s="102" t="str">
        <f t="shared" si="22"/>
        <v>na</v>
      </c>
      <c r="O231" s="88" t="str">
        <f t="shared" si="23"/>
        <v>na</v>
      </c>
      <c r="P231" s="33" t="str">
        <f t="shared" si="24"/>
        <v>na</v>
      </c>
    </row>
    <row r="232" spans="1:16" x14ac:dyDescent="0.2">
      <c r="A232" s="22" t="s">
        <v>473</v>
      </c>
      <c r="B232" s="37" t="s">
        <v>474</v>
      </c>
      <c r="C232" s="38" t="s">
        <v>473</v>
      </c>
      <c r="D232" s="24" t="s">
        <v>474</v>
      </c>
      <c r="E232" s="39" t="s">
        <v>475</v>
      </c>
      <c r="F232" s="40" t="s">
        <v>437</v>
      </c>
      <c r="G232" s="41">
        <v>29</v>
      </c>
      <c r="H232" s="4"/>
      <c r="I232" s="103">
        <v>533.24</v>
      </c>
      <c r="J232" s="103">
        <v>13257.61</v>
      </c>
      <c r="K232" s="88">
        <v>12422.19</v>
      </c>
      <c r="L232" s="110">
        <f t="shared" ref="L232:L240" si="26">ROUND(K232/$K$17,4)</f>
        <v>0.64729999999999999</v>
      </c>
      <c r="M232" s="119">
        <f t="shared" si="21"/>
        <v>0.03</v>
      </c>
      <c r="N232" s="33">
        <f t="shared" si="22"/>
        <v>12794.86</v>
      </c>
      <c r="O232" s="88">
        <f t="shared" si="23"/>
        <v>372.67000000000007</v>
      </c>
      <c r="P232" s="33">
        <f t="shared" si="24"/>
        <v>198723</v>
      </c>
    </row>
    <row r="233" spans="1:16" x14ac:dyDescent="0.2">
      <c r="A233" s="22" t="s">
        <v>516</v>
      </c>
      <c r="B233" s="37" t="s">
        <v>517</v>
      </c>
      <c r="C233" s="38" t="s">
        <v>516</v>
      </c>
      <c r="D233" s="24" t="s">
        <v>517</v>
      </c>
      <c r="E233" s="39" t="s">
        <v>518</v>
      </c>
      <c r="F233" s="40" t="s">
        <v>497</v>
      </c>
      <c r="G233" s="41">
        <v>31</v>
      </c>
      <c r="H233" s="4"/>
      <c r="I233" s="103">
        <v>350.16</v>
      </c>
      <c r="J233" s="103">
        <v>12335.25</v>
      </c>
      <c r="K233" s="88">
        <v>12335.25</v>
      </c>
      <c r="L233" s="110">
        <f t="shared" si="26"/>
        <v>0.64280000000000004</v>
      </c>
      <c r="M233" s="119">
        <f t="shared" si="21"/>
        <v>3.0599999999999999E-2</v>
      </c>
      <c r="N233" s="33">
        <f t="shared" si="22"/>
        <v>12712.71</v>
      </c>
      <c r="O233" s="88">
        <f t="shared" si="23"/>
        <v>377.45999999999913</v>
      </c>
      <c r="P233" s="33">
        <f t="shared" si="24"/>
        <v>132171</v>
      </c>
    </row>
    <row r="234" spans="1:16" x14ac:dyDescent="0.2">
      <c r="A234" s="22" t="s">
        <v>356</v>
      </c>
      <c r="B234" s="37" t="s">
        <v>357</v>
      </c>
      <c r="C234" s="38" t="s">
        <v>356</v>
      </c>
      <c r="D234" s="24" t="s">
        <v>357</v>
      </c>
      <c r="E234" s="39" t="s">
        <v>358</v>
      </c>
      <c r="F234" s="40" t="s">
        <v>337</v>
      </c>
      <c r="G234" s="41">
        <v>21</v>
      </c>
      <c r="H234" s="4"/>
      <c r="I234" s="103">
        <v>385.07</v>
      </c>
      <c r="J234" s="103">
        <v>12311.04</v>
      </c>
      <c r="K234" s="88">
        <v>12311.04</v>
      </c>
      <c r="L234" s="110">
        <f t="shared" si="26"/>
        <v>0.64159999999999995</v>
      </c>
      <c r="M234" s="119">
        <f t="shared" si="21"/>
        <v>3.0700000000000002E-2</v>
      </c>
      <c r="N234" s="33">
        <f t="shared" si="22"/>
        <v>12688.99</v>
      </c>
      <c r="O234" s="88">
        <f t="shared" si="23"/>
        <v>377.94999999999891</v>
      </c>
      <c r="P234" s="33">
        <f t="shared" si="24"/>
        <v>145537</v>
      </c>
    </row>
    <row r="235" spans="1:16" x14ac:dyDescent="0.2">
      <c r="A235" s="22" t="s">
        <v>619</v>
      </c>
      <c r="B235" s="37" t="s">
        <v>620</v>
      </c>
      <c r="C235" s="38" t="s">
        <v>619</v>
      </c>
      <c r="D235" s="24" t="s">
        <v>620</v>
      </c>
      <c r="E235" s="39" t="s">
        <v>621</v>
      </c>
      <c r="F235" s="40" t="s">
        <v>74</v>
      </c>
      <c r="G235" s="41">
        <v>36</v>
      </c>
      <c r="H235" s="4"/>
      <c r="I235" s="103">
        <v>345.3</v>
      </c>
      <c r="J235" s="103">
        <v>12450.33</v>
      </c>
      <c r="K235" s="88">
        <v>12274.36</v>
      </c>
      <c r="L235" s="110">
        <f t="shared" si="26"/>
        <v>0.63959999999999995</v>
      </c>
      <c r="M235" s="119">
        <f t="shared" si="21"/>
        <v>3.1E-2</v>
      </c>
      <c r="N235" s="33">
        <f t="shared" si="22"/>
        <v>12654.87</v>
      </c>
      <c r="O235" s="88">
        <f t="shared" si="23"/>
        <v>380.51000000000022</v>
      </c>
      <c r="P235" s="33">
        <f t="shared" si="24"/>
        <v>131390</v>
      </c>
    </row>
    <row r="236" spans="1:16" x14ac:dyDescent="0.2">
      <c r="A236" s="22" t="s">
        <v>573</v>
      </c>
      <c r="B236" s="37" t="s">
        <v>574</v>
      </c>
      <c r="C236" s="38" t="s">
        <v>573</v>
      </c>
      <c r="D236" s="24" t="s">
        <v>575</v>
      </c>
      <c r="E236" s="39" t="s">
        <v>576</v>
      </c>
      <c r="F236" s="40" t="s">
        <v>497</v>
      </c>
      <c r="G236" s="41">
        <v>34</v>
      </c>
      <c r="H236" s="4"/>
      <c r="I236" s="103">
        <v>188.38</v>
      </c>
      <c r="J236" s="103">
        <v>12273.53</v>
      </c>
      <c r="K236" s="88">
        <v>12273.53</v>
      </c>
      <c r="L236" s="110">
        <f t="shared" si="26"/>
        <v>0.63959999999999995</v>
      </c>
      <c r="M236" s="119">
        <f t="shared" si="21"/>
        <v>3.1E-2</v>
      </c>
      <c r="N236" s="33">
        <f t="shared" si="22"/>
        <v>12654.01</v>
      </c>
      <c r="O236" s="88">
        <f t="shared" si="23"/>
        <v>380.47999999999956</v>
      </c>
      <c r="P236" s="33">
        <f t="shared" si="24"/>
        <v>71675</v>
      </c>
    </row>
    <row r="237" spans="1:16" x14ac:dyDescent="0.2">
      <c r="A237" s="22" t="s">
        <v>462</v>
      </c>
      <c r="B237" s="37" t="s">
        <v>463</v>
      </c>
      <c r="C237" s="38" t="s">
        <v>462</v>
      </c>
      <c r="D237" s="24" t="s">
        <v>463</v>
      </c>
      <c r="E237" s="39" t="s">
        <v>464</v>
      </c>
      <c r="F237" s="40" t="s">
        <v>437</v>
      </c>
      <c r="G237" s="41">
        <v>28</v>
      </c>
      <c r="H237" s="4"/>
      <c r="I237" s="103">
        <v>309.51</v>
      </c>
      <c r="J237" s="103">
        <v>13002.57</v>
      </c>
      <c r="K237" s="88">
        <v>12264.05</v>
      </c>
      <c r="L237" s="110">
        <f t="shared" si="26"/>
        <v>0.6391</v>
      </c>
      <c r="M237" s="119">
        <f t="shared" si="21"/>
        <v>3.1099999999999999E-2</v>
      </c>
      <c r="N237" s="33">
        <f t="shared" si="22"/>
        <v>12645.46</v>
      </c>
      <c r="O237" s="88">
        <f t="shared" si="23"/>
        <v>381.40999999999985</v>
      </c>
      <c r="P237" s="33">
        <f t="shared" si="24"/>
        <v>118050</v>
      </c>
    </row>
    <row r="238" spans="1:16" x14ac:dyDescent="0.2">
      <c r="A238" s="22" t="s">
        <v>107</v>
      </c>
      <c r="B238" s="37" t="s">
        <v>108</v>
      </c>
      <c r="C238" s="38" t="s">
        <v>107</v>
      </c>
      <c r="D238" s="24" t="s">
        <v>108</v>
      </c>
      <c r="E238" s="39" t="s">
        <v>109</v>
      </c>
      <c r="F238" s="40" t="s">
        <v>100</v>
      </c>
      <c r="G238" s="41">
        <v>5</v>
      </c>
      <c r="H238" s="4"/>
      <c r="I238" s="103">
        <v>244.61</v>
      </c>
      <c r="J238" s="103">
        <v>12263.78</v>
      </c>
      <c r="K238" s="88">
        <v>12211.44</v>
      </c>
      <c r="L238" s="110">
        <f t="shared" si="26"/>
        <v>0.63639999999999997</v>
      </c>
      <c r="M238" s="119">
        <f t="shared" si="21"/>
        <v>3.1399999999999997E-2</v>
      </c>
      <c r="N238" s="33">
        <f t="shared" si="22"/>
        <v>12594.88</v>
      </c>
      <c r="O238" s="88">
        <f t="shared" si="23"/>
        <v>383.43999999999869</v>
      </c>
      <c r="P238" s="33">
        <f t="shared" si="24"/>
        <v>93793</v>
      </c>
    </row>
    <row r="239" spans="1:16" x14ac:dyDescent="0.2">
      <c r="A239" s="22" t="s">
        <v>504</v>
      </c>
      <c r="B239" s="37" t="s">
        <v>505</v>
      </c>
      <c r="C239" s="38" t="s">
        <v>504</v>
      </c>
      <c r="D239" s="24" t="s">
        <v>505</v>
      </c>
      <c r="E239" s="39" t="s">
        <v>506</v>
      </c>
      <c r="F239" s="40" t="s">
        <v>497</v>
      </c>
      <c r="G239" s="41">
        <v>31</v>
      </c>
      <c r="H239" s="4"/>
      <c r="I239" s="103">
        <v>53.82</v>
      </c>
      <c r="J239" s="103">
        <v>12198.68</v>
      </c>
      <c r="K239" s="88">
        <v>12198.68</v>
      </c>
      <c r="L239" s="110">
        <f t="shared" si="26"/>
        <v>0.63570000000000004</v>
      </c>
      <c r="M239" s="119">
        <f t="shared" si="21"/>
        <v>3.15E-2</v>
      </c>
      <c r="N239" s="33">
        <f t="shared" si="22"/>
        <v>12582.94</v>
      </c>
      <c r="O239" s="88">
        <f t="shared" si="23"/>
        <v>384.26000000000022</v>
      </c>
      <c r="P239" s="33">
        <f t="shared" si="24"/>
        <v>20681</v>
      </c>
    </row>
    <row r="240" spans="1:16" x14ac:dyDescent="0.2">
      <c r="A240" s="22" t="s">
        <v>522</v>
      </c>
      <c r="B240" s="37" t="s">
        <v>523</v>
      </c>
      <c r="C240" s="38" t="s">
        <v>522</v>
      </c>
      <c r="D240" s="24" t="s">
        <v>523</v>
      </c>
      <c r="E240" s="39" t="s">
        <v>524</v>
      </c>
      <c r="F240" s="40" t="s">
        <v>497</v>
      </c>
      <c r="G240" s="41">
        <v>31</v>
      </c>
      <c r="H240" s="4"/>
      <c r="I240" s="103">
        <v>188.06</v>
      </c>
      <c r="J240" s="103">
        <v>12205.41</v>
      </c>
      <c r="K240" s="88">
        <v>12186.89</v>
      </c>
      <c r="L240" s="110">
        <f t="shared" si="26"/>
        <v>0.6351</v>
      </c>
      <c r="M240" s="119">
        <f t="shared" si="21"/>
        <v>3.1600000000000003E-2</v>
      </c>
      <c r="N240" s="33">
        <f t="shared" si="22"/>
        <v>12572</v>
      </c>
      <c r="O240" s="88">
        <f t="shared" si="23"/>
        <v>385.11000000000058</v>
      </c>
      <c r="P240" s="33">
        <f t="shared" si="24"/>
        <v>72424</v>
      </c>
    </row>
    <row r="241" spans="1:16" x14ac:dyDescent="0.2">
      <c r="A241" s="22" t="s">
        <v>800</v>
      </c>
      <c r="B241" s="37" t="s">
        <v>801</v>
      </c>
      <c r="C241" s="38" t="s">
        <v>800</v>
      </c>
      <c r="D241" s="24" t="s">
        <v>801</v>
      </c>
      <c r="E241" s="39" t="s">
        <v>802</v>
      </c>
      <c r="F241" s="40" t="s">
        <v>10</v>
      </c>
      <c r="G241" s="41">
        <v>50</v>
      </c>
      <c r="H241" s="4"/>
      <c r="I241" s="103">
        <v>43.73</v>
      </c>
      <c r="J241" s="103">
        <v>12175.07</v>
      </c>
      <c r="K241" s="88">
        <v>12167.5</v>
      </c>
      <c r="L241" s="117" t="s">
        <v>937</v>
      </c>
      <c r="M241" s="119" t="str">
        <f t="shared" si="21"/>
        <v>na</v>
      </c>
      <c r="N241" s="102" t="str">
        <f t="shared" si="22"/>
        <v>na</v>
      </c>
      <c r="O241" s="88" t="str">
        <f t="shared" si="23"/>
        <v>na</v>
      </c>
      <c r="P241" s="33" t="str">
        <f t="shared" si="24"/>
        <v>na</v>
      </c>
    </row>
    <row r="242" spans="1:16" x14ac:dyDescent="0.2">
      <c r="A242" s="22" t="s">
        <v>211</v>
      </c>
      <c r="B242" s="37" t="s">
        <v>212</v>
      </c>
      <c r="C242" s="38" t="s">
        <v>211</v>
      </c>
      <c r="D242" s="24" t="s">
        <v>212</v>
      </c>
      <c r="E242" s="39" t="s">
        <v>213</v>
      </c>
      <c r="F242" s="40" t="s">
        <v>173</v>
      </c>
      <c r="G242" s="41">
        <v>11</v>
      </c>
      <c r="H242" s="4"/>
      <c r="I242" s="103">
        <v>1133.75</v>
      </c>
      <c r="J242" s="103">
        <v>12161.62</v>
      </c>
      <c r="K242" s="88">
        <v>12037.060000000001</v>
      </c>
      <c r="L242" s="110">
        <f>ROUND(K242/$K$17,4)</f>
        <v>0.62729999999999997</v>
      </c>
      <c r="M242" s="119">
        <f t="shared" si="21"/>
        <v>3.27E-2</v>
      </c>
      <c r="N242" s="33">
        <f t="shared" si="22"/>
        <v>12430.67</v>
      </c>
      <c r="O242" s="88">
        <f t="shared" si="23"/>
        <v>393.60999999999876</v>
      </c>
      <c r="P242" s="33">
        <f t="shared" si="24"/>
        <v>446255</v>
      </c>
    </row>
    <row r="243" spans="1:16" x14ac:dyDescent="0.2">
      <c r="A243" s="22" t="s">
        <v>365</v>
      </c>
      <c r="B243" s="37" t="s">
        <v>366</v>
      </c>
      <c r="C243" s="38" t="s">
        <v>365</v>
      </c>
      <c r="D243" s="24" t="s">
        <v>366</v>
      </c>
      <c r="E243" s="39" t="s">
        <v>367</v>
      </c>
      <c r="F243" s="40" t="s">
        <v>337</v>
      </c>
      <c r="G243" s="41">
        <v>22</v>
      </c>
      <c r="H243" s="4"/>
      <c r="I243" s="103">
        <v>769.03</v>
      </c>
      <c r="J243" s="103">
        <v>12235.33</v>
      </c>
      <c r="K243" s="88">
        <v>12019.92</v>
      </c>
      <c r="L243" s="110">
        <f>ROUND(K243/$K$17,4)</f>
        <v>0.62639999999999996</v>
      </c>
      <c r="M243" s="119">
        <f t="shared" si="21"/>
        <v>3.2800000000000003E-2</v>
      </c>
      <c r="N243" s="33">
        <f t="shared" si="22"/>
        <v>12414.17</v>
      </c>
      <c r="O243" s="88">
        <f t="shared" si="23"/>
        <v>394.25</v>
      </c>
      <c r="P243" s="33">
        <f t="shared" si="24"/>
        <v>303190</v>
      </c>
    </row>
    <row r="244" spans="1:16" x14ac:dyDescent="0.2">
      <c r="A244" s="22" t="s">
        <v>286</v>
      </c>
      <c r="B244" s="37" t="s">
        <v>287</v>
      </c>
      <c r="C244" s="38" t="s">
        <v>286</v>
      </c>
      <c r="D244" s="24" t="s">
        <v>287</v>
      </c>
      <c r="E244" s="39" t="s">
        <v>288</v>
      </c>
      <c r="F244" s="40" t="s">
        <v>177</v>
      </c>
      <c r="G244" s="41">
        <v>18</v>
      </c>
      <c r="H244" s="4"/>
      <c r="I244" s="103">
        <v>36.22</v>
      </c>
      <c r="J244" s="103">
        <v>12046.16</v>
      </c>
      <c r="K244" s="88">
        <v>12014.41</v>
      </c>
      <c r="L244" s="110">
        <f>ROUND(K244/$K$17,4)</f>
        <v>0.62609999999999999</v>
      </c>
      <c r="M244" s="119">
        <f t="shared" si="21"/>
        <v>3.2800000000000003E-2</v>
      </c>
      <c r="N244" s="33">
        <f t="shared" si="22"/>
        <v>12408.48</v>
      </c>
      <c r="O244" s="88">
        <f t="shared" si="23"/>
        <v>394.06999999999971</v>
      </c>
      <c r="P244" s="33">
        <f t="shared" si="24"/>
        <v>14273</v>
      </c>
    </row>
    <row r="245" spans="1:16" x14ac:dyDescent="0.2">
      <c r="A245" s="22" t="s">
        <v>377</v>
      </c>
      <c r="B245" s="37" t="s">
        <v>378</v>
      </c>
      <c r="C245" s="38" t="s">
        <v>377</v>
      </c>
      <c r="D245" s="24" t="s">
        <v>378</v>
      </c>
      <c r="E245" s="39" t="s">
        <v>379</v>
      </c>
      <c r="F245" s="40" t="s">
        <v>337</v>
      </c>
      <c r="G245" s="41">
        <v>23</v>
      </c>
      <c r="H245" s="4"/>
      <c r="I245" s="103">
        <v>779.33</v>
      </c>
      <c r="J245" s="103">
        <v>12625.54</v>
      </c>
      <c r="K245" s="88">
        <v>11938.890000000001</v>
      </c>
      <c r="L245" s="110">
        <f>ROUND(K245/$K$17,4)</f>
        <v>0.62219999999999998</v>
      </c>
      <c r="M245" s="119">
        <f t="shared" si="21"/>
        <v>3.3399999999999999E-2</v>
      </c>
      <c r="N245" s="33">
        <f t="shared" si="22"/>
        <v>12337.65</v>
      </c>
      <c r="O245" s="88">
        <f t="shared" si="23"/>
        <v>398.7599999999984</v>
      </c>
      <c r="P245" s="33">
        <f t="shared" si="24"/>
        <v>310766</v>
      </c>
    </row>
    <row r="246" spans="1:16" x14ac:dyDescent="0.2">
      <c r="A246" s="42" t="s">
        <v>884</v>
      </c>
      <c r="B246" s="43" t="s">
        <v>885</v>
      </c>
      <c r="C246" s="44" t="s">
        <v>884</v>
      </c>
      <c r="D246" s="45" t="s">
        <v>885</v>
      </c>
      <c r="E246" s="46" t="s">
        <v>886</v>
      </c>
      <c r="F246" s="47" t="s">
        <v>471</v>
      </c>
      <c r="G246" s="48">
        <v>61</v>
      </c>
      <c r="H246" s="4"/>
      <c r="I246" s="104">
        <v>824.11999999999989</v>
      </c>
      <c r="J246" s="104">
        <v>12474.41</v>
      </c>
      <c r="K246" s="89">
        <v>11917.02</v>
      </c>
      <c r="L246" s="111">
        <f>ROUND(K246/$K$17,4)</f>
        <v>0.621</v>
      </c>
      <c r="M246" s="120">
        <f t="shared" si="21"/>
        <v>3.3599999999999998E-2</v>
      </c>
      <c r="N246" s="49">
        <f t="shared" si="22"/>
        <v>12317.43</v>
      </c>
      <c r="O246" s="89">
        <f t="shared" si="23"/>
        <v>400.40999999999985</v>
      </c>
      <c r="P246" s="49">
        <f t="shared" si="24"/>
        <v>329986</v>
      </c>
    </row>
    <row r="247" spans="1:16" x14ac:dyDescent="0.2">
      <c r="A247" s="22" t="s">
        <v>558</v>
      </c>
      <c r="B247" s="37" t="s">
        <v>559</v>
      </c>
      <c r="C247" s="38" t="s">
        <v>558</v>
      </c>
      <c r="D247" s="24" t="s">
        <v>559</v>
      </c>
      <c r="E247" s="39" t="s">
        <v>560</v>
      </c>
      <c r="F247" s="40" t="s">
        <v>74</v>
      </c>
      <c r="G247" s="41">
        <v>33</v>
      </c>
      <c r="H247" s="4"/>
      <c r="I247" s="103">
        <v>75.7</v>
      </c>
      <c r="J247" s="103">
        <v>12183.38</v>
      </c>
      <c r="K247" s="88">
        <v>11845.509999999998</v>
      </c>
      <c r="L247" s="117" t="s">
        <v>937</v>
      </c>
      <c r="M247" s="119" t="str">
        <f t="shared" si="21"/>
        <v>na</v>
      </c>
      <c r="N247" s="102" t="str">
        <f t="shared" si="22"/>
        <v>na</v>
      </c>
      <c r="O247" s="88" t="str">
        <f t="shared" si="23"/>
        <v>na</v>
      </c>
      <c r="P247" s="33" t="str">
        <f t="shared" si="24"/>
        <v>na</v>
      </c>
    </row>
    <row r="248" spans="1:16" x14ac:dyDescent="0.2">
      <c r="A248" s="22" t="s">
        <v>785</v>
      </c>
      <c r="B248" s="37" t="s">
        <v>786</v>
      </c>
      <c r="C248" s="38" t="s">
        <v>785</v>
      </c>
      <c r="D248" s="24" t="s">
        <v>786</v>
      </c>
      <c r="E248" s="39" t="s">
        <v>787</v>
      </c>
      <c r="F248" s="40" t="s">
        <v>100</v>
      </c>
      <c r="G248" s="41">
        <v>49</v>
      </c>
      <c r="H248" s="4"/>
      <c r="I248" s="103">
        <v>113.11</v>
      </c>
      <c r="J248" s="103">
        <v>11801.43</v>
      </c>
      <c r="K248" s="88">
        <v>11789.57</v>
      </c>
      <c r="L248" s="110">
        <f t="shared" ref="L248:L255" si="27">ROUND(K248/$K$17,4)</f>
        <v>0.61439999999999995</v>
      </c>
      <c r="M248" s="119">
        <f t="shared" si="21"/>
        <v>3.4500000000000003E-2</v>
      </c>
      <c r="N248" s="33">
        <f t="shared" si="22"/>
        <v>12196.31</v>
      </c>
      <c r="O248" s="88">
        <f t="shared" si="23"/>
        <v>406.73999999999978</v>
      </c>
      <c r="P248" s="33">
        <f t="shared" si="24"/>
        <v>46006</v>
      </c>
    </row>
    <row r="249" spans="1:16" x14ac:dyDescent="0.2">
      <c r="A249" s="22" t="s">
        <v>205</v>
      </c>
      <c r="B249" s="37" t="s">
        <v>206</v>
      </c>
      <c r="C249" s="38" t="s">
        <v>205</v>
      </c>
      <c r="D249" s="24" t="s">
        <v>206</v>
      </c>
      <c r="E249" s="39" t="s">
        <v>207</v>
      </c>
      <c r="F249" s="40" t="s">
        <v>173</v>
      </c>
      <c r="G249" s="41">
        <v>9</v>
      </c>
      <c r="H249" s="4"/>
      <c r="I249" s="103">
        <v>155.13999999999999</v>
      </c>
      <c r="J249" s="103">
        <v>11779.67</v>
      </c>
      <c r="K249" s="88">
        <v>11712.23</v>
      </c>
      <c r="L249" s="110">
        <f t="shared" si="27"/>
        <v>0.61029999999999995</v>
      </c>
      <c r="M249" s="119">
        <f t="shared" si="21"/>
        <v>3.5099999999999999E-2</v>
      </c>
      <c r="N249" s="33">
        <f t="shared" si="22"/>
        <v>12123.33</v>
      </c>
      <c r="O249" s="88">
        <f t="shared" si="23"/>
        <v>411.10000000000036</v>
      </c>
      <c r="P249" s="33">
        <f t="shared" si="24"/>
        <v>63778</v>
      </c>
    </row>
    <row r="250" spans="1:16" x14ac:dyDescent="0.2">
      <c r="A250" s="22" t="s">
        <v>501</v>
      </c>
      <c r="B250" s="37" t="s">
        <v>502</v>
      </c>
      <c r="C250" s="38" t="s">
        <v>501</v>
      </c>
      <c r="D250" s="24" t="s">
        <v>502</v>
      </c>
      <c r="E250" s="39" t="s">
        <v>503</v>
      </c>
      <c r="F250" s="40" t="s">
        <v>497</v>
      </c>
      <c r="G250" s="41">
        <v>31</v>
      </c>
      <c r="H250" s="4"/>
      <c r="I250" s="103">
        <v>347.09</v>
      </c>
      <c r="J250" s="103">
        <v>11644.7</v>
      </c>
      <c r="K250" s="88">
        <v>11644.7</v>
      </c>
      <c r="L250" s="110">
        <f t="shared" si="27"/>
        <v>0.60680000000000001</v>
      </c>
      <c r="M250" s="119">
        <f t="shared" si="21"/>
        <v>3.56E-2</v>
      </c>
      <c r="N250" s="33">
        <f t="shared" si="22"/>
        <v>12059.25</v>
      </c>
      <c r="O250" s="88">
        <f t="shared" si="23"/>
        <v>414.54999999999927</v>
      </c>
      <c r="P250" s="33">
        <f t="shared" si="24"/>
        <v>143886</v>
      </c>
    </row>
    <row r="251" spans="1:16" x14ac:dyDescent="0.2">
      <c r="A251" s="22" t="s">
        <v>878</v>
      </c>
      <c r="B251" s="37" t="s">
        <v>879</v>
      </c>
      <c r="C251" s="38" t="s">
        <v>878</v>
      </c>
      <c r="D251" s="24" t="s">
        <v>879</v>
      </c>
      <c r="E251" s="39" t="s">
        <v>880</v>
      </c>
      <c r="F251" s="40" t="s">
        <v>471</v>
      </c>
      <c r="G251" s="41">
        <v>61</v>
      </c>
      <c r="H251" s="4"/>
      <c r="I251" s="103">
        <v>881.6</v>
      </c>
      <c r="J251" s="103">
        <v>11495.58</v>
      </c>
      <c r="K251" s="88">
        <v>11471.41</v>
      </c>
      <c r="L251" s="110">
        <f t="shared" si="27"/>
        <v>0.5978</v>
      </c>
      <c r="M251" s="119">
        <f t="shared" si="21"/>
        <v>3.6999999999999998E-2</v>
      </c>
      <c r="N251" s="33">
        <f t="shared" si="22"/>
        <v>11895.85</v>
      </c>
      <c r="O251" s="88">
        <f t="shared" si="23"/>
        <v>424.44000000000051</v>
      </c>
      <c r="P251" s="33">
        <f t="shared" si="24"/>
        <v>374186</v>
      </c>
    </row>
    <row r="252" spans="1:16" x14ac:dyDescent="0.2">
      <c r="A252" s="22" t="s">
        <v>881</v>
      </c>
      <c r="B252" s="37" t="s">
        <v>882</v>
      </c>
      <c r="C252" s="38" t="s">
        <v>881</v>
      </c>
      <c r="D252" s="24" t="s">
        <v>882</v>
      </c>
      <c r="E252" s="39" t="s">
        <v>883</v>
      </c>
      <c r="F252" s="40" t="s">
        <v>471</v>
      </c>
      <c r="G252" s="41">
        <v>61</v>
      </c>
      <c r="H252" s="4"/>
      <c r="I252" s="103">
        <v>807.96</v>
      </c>
      <c r="J252" s="103">
        <v>11594.65</v>
      </c>
      <c r="K252" s="88">
        <v>11457.199999999999</v>
      </c>
      <c r="L252" s="110">
        <f t="shared" si="27"/>
        <v>0.59709999999999996</v>
      </c>
      <c r="M252" s="119">
        <f t="shared" si="21"/>
        <v>3.7100000000000001E-2</v>
      </c>
      <c r="N252" s="33">
        <f t="shared" si="22"/>
        <v>11882.26</v>
      </c>
      <c r="O252" s="88">
        <f t="shared" si="23"/>
        <v>425.06000000000131</v>
      </c>
      <c r="P252" s="33">
        <f t="shared" si="24"/>
        <v>343431</v>
      </c>
    </row>
    <row r="253" spans="1:16" x14ac:dyDescent="0.2">
      <c r="A253" s="22" t="s">
        <v>348</v>
      </c>
      <c r="B253" s="37" t="s">
        <v>349</v>
      </c>
      <c r="C253" s="38" t="s">
        <v>348</v>
      </c>
      <c r="D253" s="24" t="s">
        <v>349</v>
      </c>
      <c r="E253" s="39" t="s">
        <v>350</v>
      </c>
      <c r="F253" s="40" t="s">
        <v>337</v>
      </c>
      <c r="G253" s="41">
        <v>20</v>
      </c>
      <c r="H253" s="4"/>
      <c r="I253" s="103">
        <v>450.19</v>
      </c>
      <c r="J253" s="103">
        <v>11745.57</v>
      </c>
      <c r="K253" s="88">
        <v>11348.5</v>
      </c>
      <c r="L253" s="110">
        <f t="shared" si="27"/>
        <v>0.59140000000000004</v>
      </c>
      <c r="M253" s="119">
        <f t="shared" si="21"/>
        <v>3.7999999999999999E-2</v>
      </c>
      <c r="N253" s="33">
        <f t="shared" si="22"/>
        <v>11779.74</v>
      </c>
      <c r="O253" s="88">
        <f t="shared" si="23"/>
        <v>431.23999999999978</v>
      </c>
      <c r="P253" s="33">
        <f t="shared" si="24"/>
        <v>194140</v>
      </c>
    </row>
    <row r="254" spans="1:16" x14ac:dyDescent="0.2">
      <c r="A254" s="22" t="s">
        <v>138</v>
      </c>
      <c r="B254" s="37" t="s">
        <v>139</v>
      </c>
      <c r="C254" s="60" t="s">
        <v>138</v>
      </c>
      <c r="D254" s="61" t="s">
        <v>139</v>
      </c>
      <c r="E254" s="59" t="s">
        <v>140</v>
      </c>
      <c r="F254" s="62" t="s">
        <v>74</v>
      </c>
      <c r="G254" s="41">
        <v>6</v>
      </c>
      <c r="H254" s="4"/>
      <c r="I254" s="103">
        <v>119.99</v>
      </c>
      <c r="J254" s="103">
        <v>11293.27</v>
      </c>
      <c r="K254" s="88">
        <v>11254.99</v>
      </c>
      <c r="L254" s="110">
        <f t="shared" si="27"/>
        <v>0.58650000000000002</v>
      </c>
      <c r="M254" s="119">
        <f t="shared" si="21"/>
        <v>3.8800000000000001E-2</v>
      </c>
      <c r="N254" s="33">
        <f t="shared" si="22"/>
        <v>11691.68</v>
      </c>
      <c r="O254" s="88">
        <f t="shared" si="23"/>
        <v>436.69000000000051</v>
      </c>
      <c r="P254" s="33">
        <f t="shared" si="24"/>
        <v>52398</v>
      </c>
    </row>
    <row r="255" spans="1:16" x14ac:dyDescent="0.2">
      <c r="A255" s="22" t="s">
        <v>510</v>
      </c>
      <c r="B255" s="37" t="s">
        <v>511</v>
      </c>
      <c r="C255" s="38" t="s">
        <v>510</v>
      </c>
      <c r="D255" s="24" t="s">
        <v>511</v>
      </c>
      <c r="E255" s="39" t="s">
        <v>512</v>
      </c>
      <c r="F255" s="40" t="s">
        <v>497</v>
      </c>
      <c r="G255" s="41">
        <v>31</v>
      </c>
      <c r="H255" s="4"/>
      <c r="I255" s="103">
        <v>113.75</v>
      </c>
      <c r="J255" s="103">
        <v>11378</v>
      </c>
      <c r="K255" s="88">
        <v>11242.27</v>
      </c>
      <c r="L255" s="110">
        <f t="shared" si="27"/>
        <v>0.58589999999999998</v>
      </c>
      <c r="M255" s="119">
        <f t="shared" si="21"/>
        <v>3.8899999999999997E-2</v>
      </c>
      <c r="N255" s="33">
        <f t="shared" si="22"/>
        <v>11679.59</v>
      </c>
      <c r="O255" s="88">
        <f t="shared" si="23"/>
        <v>437.31999999999971</v>
      </c>
      <c r="P255" s="33">
        <f t="shared" si="24"/>
        <v>49745</v>
      </c>
    </row>
    <row r="256" spans="1:16" x14ac:dyDescent="0.2">
      <c r="A256" s="22" t="s">
        <v>779</v>
      </c>
      <c r="B256" s="37" t="s">
        <v>780</v>
      </c>
      <c r="C256" s="38" t="s">
        <v>779</v>
      </c>
      <c r="D256" s="24" t="s">
        <v>780</v>
      </c>
      <c r="E256" s="39" t="s">
        <v>781</v>
      </c>
      <c r="F256" s="40" t="s">
        <v>100</v>
      </c>
      <c r="G256" s="41">
        <v>49</v>
      </c>
      <c r="H256" s="4"/>
      <c r="I256" s="103">
        <v>93.6</v>
      </c>
      <c r="J256" s="103">
        <v>11188.24</v>
      </c>
      <c r="K256" s="88">
        <v>11181.539999999999</v>
      </c>
      <c r="L256" s="117" t="s">
        <v>937</v>
      </c>
      <c r="M256" s="119" t="str">
        <f t="shared" si="21"/>
        <v>na</v>
      </c>
      <c r="N256" s="102" t="str">
        <f t="shared" si="22"/>
        <v>na</v>
      </c>
      <c r="O256" s="88" t="str">
        <f t="shared" si="23"/>
        <v>na</v>
      </c>
      <c r="P256" s="33" t="str">
        <f t="shared" si="24"/>
        <v>na</v>
      </c>
    </row>
    <row r="257" spans="1:16" x14ac:dyDescent="0.2">
      <c r="A257" s="22" t="s">
        <v>494</v>
      </c>
      <c r="B257" s="37" t="s">
        <v>495</v>
      </c>
      <c r="C257" s="38" t="s">
        <v>494</v>
      </c>
      <c r="D257" s="24" t="s">
        <v>495</v>
      </c>
      <c r="E257" s="39" t="s">
        <v>496</v>
      </c>
      <c r="F257" s="40" t="s">
        <v>497</v>
      </c>
      <c r="G257" s="41">
        <v>31</v>
      </c>
      <c r="H257" s="4"/>
      <c r="I257" s="103">
        <v>120.27</v>
      </c>
      <c r="J257" s="103">
        <v>11123.2</v>
      </c>
      <c r="K257" s="88">
        <v>11074.36</v>
      </c>
      <c r="L257" s="110">
        <f t="shared" ref="L257:L262" si="28">ROUND(K257/$K$17,4)</f>
        <v>0.57709999999999995</v>
      </c>
      <c r="M257" s="119">
        <f t="shared" si="21"/>
        <v>4.0300000000000002E-2</v>
      </c>
      <c r="N257" s="33">
        <f t="shared" si="22"/>
        <v>11520.66</v>
      </c>
      <c r="O257" s="88">
        <f t="shared" si="23"/>
        <v>446.29999999999927</v>
      </c>
      <c r="P257" s="33">
        <f t="shared" si="24"/>
        <v>53677</v>
      </c>
    </row>
    <row r="258" spans="1:16" x14ac:dyDescent="0.2">
      <c r="A258" s="22" t="s">
        <v>345</v>
      </c>
      <c r="B258" s="37" t="s">
        <v>346</v>
      </c>
      <c r="C258" s="38" t="s">
        <v>345</v>
      </c>
      <c r="D258" s="24" t="s">
        <v>346</v>
      </c>
      <c r="E258" s="39" t="s">
        <v>347</v>
      </c>
      <c r="F258" s="40" t="s">
        <v>337</v>
      </c>
      <c r="G258" s="41">
        <v>20</v>
      </c>
      <c r="H258" s="4"/>
      <c r="I258" s="103">
        <v>181.33</v>
      </c>
      <c r="J258" s="103">
        <v>11543.71</v>
      </c>
      <c r="K258" s="88">
        <v>11020.73</v>
      </c>
      <c r="L258" s="110">
        <f t="shared" si="28"/>
        <v>0.57430000000000003</v>
      </c>
      <c r="M258" s="119">
        <f t="shared" si="21"/>
        <v>4.0800000000000003E-2</v>
      </c>
      <c r="N258" s="33">
        <f t="shared" si="22"/>
        <v>11470.38</v>
      </c>
      <c r="O258" s="88">
        <f t="shared" si="23"/>
        <v>449.64999999999964</v>
      </c>
      <c r="P258" s="33">
        <f t="shared" si="24"/>
        <v>81535</v>
      </c>
    </row>
    <row r="259" spans="1:16" x14ac:dyDescent="0.2">
      <c r="A259" s="22" t="s">
        <v>351</v>
      </c>
      <c r="B259" s="37" t="s">
        <v>337</v>
      </c>
      <c r="C259" s="38" t="s">
        <v>351</v>
      </c>
      <c r="D259" s="24" t="s">
        <v>337</v>
      </c>
      <c r="E259" s="39" t="s">
        <v>352</v>
      </c>
      <c r="F259" s="40" t="s">
        <v>337</v>
      </c>
      <c r="G259" s="41">
        <v>21</v>
      </c>
      <c r="H259" s="4"/>
      <c r="I259" s="103">
        <v>134.56</v>
      </c>
      <c r="J259" s="103">
        <v>11262.61</v>
      </c>
      <c r="K259" s="88">
        <v>10918.630000000001</v>
      </c>
      <c r="L259" s="110">
        <f t="shared" si="28"/>
        <v>0.56899999999999995</v>
      </c>
      <c r="M259" s="119">
        <f t="shared" si="21"/>
        <v>4.1700000000000001E-2</v>
      </c>
      <c r="N259" s="33">
        <f t="shared" si="22"/>
        <v>11373.94</v>
      </c>
      <c r="O259" s="88">
        <f t="shared" si="23"/>
        <v>455.30999999999949</v>
      </c>
      <c r="P259" s="33">
        <f t="shared" si="24"/>
        <v>61267</v>
      </c>
    </row>
    <row r="260" spans="1:16" x14ac:dyDescent="0.2">
      <c r="A260" s="22" t="s">
        <v>577</v>
      </c>
      <c r="B260" s="37" t="s">
        <v>578</v>
      </c>
      <c r="C260" s="38" t="s">
        <v>577</v>
      </c>
      <c r="D260" s="24" t="s">
        <v>578</v>
      </c>
      <c r="E260" s="39" t="s">
        <v>579</v>
      </c>
      <c r="F260" s="40" t="s">
        <v>497</v>
      </c>
      <c r="G260" s="41">
        <v>34</v>
      </c>
      <c r="H260" s="4"/>
      <c r="I260" s="103">
        <v>107.97</v>
      </c>
      <c r="J260" s="103">
        <v>11519.4</v>
      </c>
      <c r="K260" s="88">
        <v>10917.38</v>
      </c>
      <c r="L260" s="110">
        <f t="shared" si="28"/>
        <v>0.56889999999999996</v>
      </c>
      <c r="M260" s="119">
        <f t="shared" si="21"/>
        <v>4.1700000000000001E-2</v>
      </c>
      <c r="N260" s="33">
        <f t="shared" si="22"/>
        <v>11372.63</v>
      </c>
      <c r="O260" s="88">
        <f t="shared" si="23"/>
        <v>455.25</v>
      </c>
      <c r="P260" s="33">
        <f t="shared" si="24"/>
        <v>49153</v>
      </c>
    </row>
    <row r="261" spans="1:16" x14ac:dyDescent="0.2">
      <c r="A261" s="22" t="s">
        <v>341</v>
      </c>
      <c r="B261" s="37" t="s">
        <v>342</v>
      </c>
      <c r="C261" s="38" t="s">
        <v>341</v>
      </c>
      <c r="D261" s="24" t="s">
        <v>343</v>
      </c>
      <c r="E261" s="39" t="s">
        <v>344</v>
      </c>
      <c r="F261" s="40" t="s">
        <v>337</v>
      </c>
      <c r="G261" s="41">
        <v>20</v>
      </c>
      <c r="H261" s="4"/>
      <c r="I261" s="103">
        <v>500.69</v>
      </c>
      <c r="J261" s="103">
        <v>11550.6</v>
      </c>
      <c r="K261" s="88">
        <v>10908.29</v>
      </c>
      <c r="L261" s="110">
        <f t="shared" si="28"/>
        <v>0.56850000000000001</v>
      </c>
      <c r="M261" s="119">
        <f t="shared" si="21"/>
        <v>4.1700000000000001E-2</v>
      </c>
      <c r="N261" s="33">
        <f t="shared" si="22"/>
        <v>11363.17</v>
      </c>
      <c r="O261" s="88">
        <f t="shared" si="23"/>
        <v>454.8799999999992</v>
      </c>
      <c r="P261" s="33">
        <f t="shared" si="24"/>
        <v>227754</v>
      </c>
    </row>
    <row r="262" spans="1:16" x14ac:dyDescent="0.2">
      <c r="A262" s="22" t="s">
        <v>821</v>
      </c>
      <c r="B262" s="37" t="s">
        <v>822</v>
      </c>
      <c r="C262" s="38" t="s">
        <v>821</v>
      </c>
      <c r="D262" s="24" t="s">
        <v>822</v>
      </c>
      <c r="E262" s="39" t="s">
        <v>823</v>
      </c>
      <c r="F262" s="40" t="s">
        <v>153</v>
      </c>
      <c r="G262" s="41">
        <v>51</v>
      </c>
      <c r="H262" s="4"/>
      <c r="I262" s="103">
        <v>54.91</v>
      </c>
      <c r="J262" s="103">
        <v>10743.56</v>
      </c>
      <c r="K262" s="88">
        <v>10743.56</v>
      </c>
      <c r="L262" s="110">
        <f t="shared" si="28"/>
        <v>0.55989999999999995</v>
      </c>
      <c r="M262" s="119">
        <f t="shared" si="21"/>
        <v>4.3200000000000002E-2</v>
      </c>
      <c r="N262" s="33">
        <f t="shared" si="22"/>
        <v>11207.68</v>
      </c>
      <c r="O262" s="88">
        <f t="shared" si="23"/>
        <v>464.1200000000008</v>
      </c>
      <c r="P262" s="33">
        <f t="shared" si="24"/>
        <v>25485</v>
      </c>
    </row>
    <row r="263" spans="1:16" x14ac:dyDescent="0.2">
      <c r="A263" s="22" t="s">
        <v>815</v>
      </c>
      <c r="B263" s="37" t="s">
        <v>816</v>
      </c>
      <c r="C263" s="38" t="s">
        <v>815</v>
      </c>
      <c r="D263" s="24" t="s">
        <v>816</v>
      </c>
      <c r="E263" s="39" t="s">
        <v>817</v>
      </c>
      <c r="F263" s="40" t="s">
        <v>153</v>
      </c>
      <c r="G263" s="41">
        <v>51</v>
      </c>
      <c r="H263" s="4"/>
      <c r="I263" s="103">
        <v>41.61</v>
      </c>
      <c r="J263" s="103">
        <v>10743.57</v>
      </c>
      <c r="K263" s="88">
        <v>10724.56</v>
      </c>
      <c r="L263" s="117" t="s">
        <v>937</v>
      </c>
      <c r="M263" s="119" t="str">
        <f t="shared" si="21"/>
        <v>na</v>
      </c>
      <c r="N263" s="102" t="str">
        <f t="shared" si="22"/>
        <v>na</v>
      </c>
      <c r="O263" s="88" t="str">
        <f t="shared" si="23"/>
        <v>na</v>
      </c>
      <c r="P263" s="33" t="str">
        <f t="shared" si="24"/>
        <v>na</v>
      </c>
    </row>
    <row r="264" spans="1:16" x14ac:dyDescent="0.2">
      <c r="A264" s="22" t="s">
        <v>583</v>
      </c>
      <c r="B264" s="37" t="s">
        <v>584</v>
      </c>
      <c r="C264" s="38" t="s">
        <v>583</v>
      </c>
      <c r="D264" s="24" t="s">
        <v>584</v>
      </c>
      <c r="E264" s="39" t="s">
        <v>585</v>
      </c>
      <c r="F264" s="40" t="s">
        <v>497</v>
      </c>
      <c r="G264" s="41">
        <v>34</v>
      </c>
      <c r="H264" s="4"/>
      <c r="I264" s="103">
        <v>142.82</v>
      </c>
      <c r="J264" s="103">
        <v>10709.85</v>
      </c>
      <c r="K264" s="88">
        <v>10709.85</v>
      </c>
      <c r="L264" s="110">
        <f>ROUND(K264/$K$17,4)</f>
        <v>0.55810000000000004</v>
      </c>
      <c r="M264" s="119">
        <f t="shared" si="21"/>
        <v>4.3499999999999997E-2</v>
      </c>
      <c r="N264" s="33">
        <f t="shared" si="22"/>
        <v>11175.73</v>
      </c>
      <c r="O264" s="88">
        <f t="shared" si="23"/>
        <v>465.8799999999992</v>
      </c>
      <c r="P264" s="33">
        <f t="shared" si="24"/>
        <v>66537</v>
      </c>
    </row>
    <row r="265" spans="1:16" x14ac:dyDescent="0.2">
      <c r="A265" s="22" t="s">
        <v>174</v>
      </c>
      <c r="B265" s="37" t="s">
        <v>175</v>
      </c>
      <c r="C265" s="38" t="s">
        <v>174</v>
      </c>
      <c r="D265" s="24" t="s">
        <v>175</v>
      </c>
      <c r="E265" s="39" t="s">
        <v>176</v>
      </c>
      <c r="F265" s="40" t="s">
        <v>177</v>
      </c>
      <c r="G265" s="41">
        <v>8</v>
      </c>
      <c r="H265" s="4"/>
      <c r="I265" s="103">
        <v>50.3</v>
      </c>
      <c r="J265" s="103">
        <v>11067.12</v>
      </c>
      <c r="K265" s="88">
        <v>10652.93</v>
      </c>
      <c r="L265" s="117" t="s">
        <v>937</v>
      </c>
      <c r="M265" s="119" t="str">
        <f t="shared" si="21"/>
        <v>na</v>
      </c>
      <c r="N265" s="102" t="str">
        <f t="shared" si="22"/>
        <v>na</v>
      </c>
      <c r="O265" s="88" t="str">
        <f t="shared" si="23"/>
        <v>na</v>
      </c>
      <c r="P265" s="33" t="str">
        <f t="shared" si="24"/>
        <v>na</v>
      </c>
    </row>
    <row r="266" spans="1:16" x14ac:dyDescent="0.2">
      <c r="A266" s="22" t="s">
        <v>896</v>
      </c>
      <c r="B266" s="37" t="s">
        <v>897</v>
      </c>
      <c r="C266" s="38" t="s">
        <v>896</v>
      </c>
      <c r="D266" s="24" t="s">
        <v>897</v>
      </c>
      <c r="E266" s="39" t="s">
        <v>898</v>
      </c>
      <c r="F266" s="40" t="s">
        <v>153</v>
      </c>
      <c r="G266" s="41">
        <v>63</v>
      </c>
      <c r="H266" s="4">
        <v>1</v>
      </c>
      <c r="I266" s="103">
        <v>16.22</v>
      </c>
      <c r="J266" s="103">
        <v>10561.41</v>
      </c>
      <c r="K266" s="88">
        <v>10561.41</v>
      </c>
      <c r="L266" s="110">
        <f>ROUND(K266/$K$17,4)</f>
        <v>0.5504</v>
      </c>
      <c r="M266" s="119">
        <f t="shared" si="21"/>
        <v>4.4900000000000002E-2</v>
      </c>
      <c r="N266" s="33">
        <f t="shared" si="22"/>
        <v>11035.62</v>
      </c>
      <c r="O266" s="88">
        <f t="shared" si="23"/>
        <v>474.21000000000095</v>
      </c>
      <c r="P266" s="33">
        <f t="shared" si="24"/>
        <v>7692</v>
      </c>
    </row>
    <row r="267" spans="1:16" x14ac:dyDescent="0.2">
      <c r="A267" s="22" t="s">
        <v>654</v>
      </c>
      <c r="B267" s="37" t="s">
        <v>655</v>
      </c>
      <c r="C267" s="38" t="s">
        <v>654</v>
      </c>
      <c r="D267" s="24" t="s">
        <v>655</v>
      </c>
      <c r="E267" s="39" t="s">
        <v>656</v>
      </c>
      <c r="F267" s="40" t="s">
        <v>74</v>
      </c>
      <c r="G267" s="41">
        <v>38</v>
      </c>
      <c r="H267" s="4"/>
      <c r="I267" s="103">
        <v>64.03</v>
      </c>
      <c r="J267" s="103">
        <v>10450.93</v>
      </c>
      <c r="K267" s="88">
        <v>10450.93</v>
      </c>
      <c r="L267" s="117" t="s">
        <v>937</v>
      </c>
      <c r="M267" s="119" t="str">
        <f t="shared" si="21"/>
        <v>na</v>
      </c>
      <c r="N267" s="102" t="str">
        <f t="shared" si="22"/>
        <v>na</v>
      </c>
      <c r="O267" s="88" t="str">
        <f t="shared" si="23"/>
        <v>na</v>
      </c>
      <c r="P267" s="33" t="str">
        <f t="shared" si="24"/>
        <v>na</v>
      </c>
    </row>
    <row r="268" spans="1:16" x14ac:dyDescent="0.2">
      <c r="A268" s="22" t="s">
        <v>624</v>
      </c>
      <c r="B268" s="37" t="s">
        <v>625</v>
      </c>
      <c r="C268" s="38" t="s">
        <v>624</v>
      </c>
      <c r="D268" s="24" t="s">
        <v>625</v>
      </c>
      <c r="E268" s="39" t="s">
        <v>626</v>
      </c>
      <c r="F268" s="40" t="s">
        <v>10</v>
      </c>
      <c r="G268" s="41">
        <v>36</v>
      </c>
      <c r="H268" s="4"/>
      <c r="I268" s="103">
        <v>14.18</v>
      </c>
      <c r="J268" s="103">
        <v>10364.1</v>
      </c>
      <c r="K268" s="88">
        <v>10360.290000000001</v>
      </c>
      <c r="L268" s="117" t="s">
        <v>937</v>
      </c>
      <c r="M268" s="119" t="str">
        <f t="shared" si="21"/>
        <v>na</v>
      </c>
      <c r="N268" s="102" t="str">
        <f t="shared" si="22"/>
        <v>na</v>
      </c>
      <c r="O268" s="88" t="str">
        <f t="shared" si="23"/>
        <v>na</v>
      </c>
      <c r="P268" s="33" t="str">
        <f t="shared" si="24"/>
        <v>na</v>
      </c>
    </row>
    <row r="269" spans="1:16" x14ac:dyDescent="0.2">
      <c r="A269" s="22" t="s">
        <v>295</v>
      </c>
      <c r="B269" s="37" t="s">
        <v>296</v>
      </c>
      <c r="C269" s="38" t="s">
        <v>295</v>
      </c>
      <c r="D269" s="24" t="s">
        <v>296</v>
      </c>
      <c r="E269" s="39" t="s">
        <v>297</v>
      </c>
      <c r="F269" s="40" t="s">
        <v>177</v>
      </c>
      <c r="G269" s="41">
        <v>18</v>
      </c>
      <c r="H269" s="4"/>
      <c r="I269" s="103">
        <v>22.11</v>
      </c>
      <c r="J269" s="103">
        <v>10191.040000000001</v>
      </c>
      <c r="K269" s="88">
        <v>10191.040000000001</v>
      </c>
      <c r="L269" s="110">
        <f>ROUND(K269/$K$17,4)</f>
        <v>0.53110000000000002</v>
      </c>
      <c r="M269" s="119">
        <f t="shared" si="21"/>
        <v>4.8599999999999997E-2</v>
      </c>
      <c r="N269" s="33">
        <f t="shared" si="22"/>
        <v>10686.32</v>
      </c>
      <c r="O269" s="88">
        <f t="shared" si="23"/>
        <v>495.27999999999884</v>
      </c>
      <c r="P269" s="33">
        <f t="shared" si="24"/>
        <v>10951</v>
      </c>
    </row>
    <row r="270" spans="1:16" x14ac:dyDescent="0.2">
      <c r="A270" s="22" t="s">
        <v>310</v>
      </c>
      <c r="B270" s="37" t="s">
        <v>311</v>
      </c>
      <c r="C270" s="38" t="s">
        <v>310</v>
      </c>
      <c r="D270" s="24" t="s">
        <v>311</v>
      </c>
      <c r="E270" s="39" t="s">
        <v>312</v>
      </c>
      <c r="F270" s="40" t="s">
        <v>177</v>
      </c>
      <c r="G270" s="41">
        <v>19</v>
      </c>
      <c r="H270" s="4"/>
      <c r="I270" s="103">
        <v>166.74</v>
      </c>
      <c r="J270" s="103">
        <v>10253.469999999999</v>
      </c>
      <c r="K270" s="88">
        <v>10115.07</v>
      </c>
      <c r="L270" s="117" t="s">
        <v>937</v>
      </c>
      <c r="M270" s="119" t="str">
        <f t="shared" si="21"/>
        <v>na</v>
      </c>
      <c r="N270" s="102" t="str">
        <f t="shared" si="22"/>
        <v>na</v>
      </c>
      <c r="O270" s="88" t="str">
        <f t="shared" si="23"/>
        <v>na</v>
      </c>
      <c r="P270" s="33" t="str">
        <f t="shared" si="24"/>
        <v>na</v>
      </c>
    </row>
    <row r="271" spans="1:16" x14ac:dyDescent="0.2">
      <c r="A271" s="22" t="s">
        <v>283</v>
      </c>
      <c r="B271" s="37" t="s">
        <v>284</v>
      </c>
      <c r="C271" s="38" t="s">
        <v>283</v>
      </c>
      <c r="D271" s="24" t="s">
        <v>284</v>
      </c>
      <c r="E271" s="39" t="s">
        <v>285</v>
      </c>
      <c r="F271" s="40" t="s">
        <v>177</v>
      </c>
      <c r="G271" s="41">
        <v>18</v>
      </c>
      <c r="H271" s="4"/>
      <c r="I271" s="103">
        <v>12.45</v>
      </c>
      <c r="J271" s="103">
        <v>10011.57</v>
      </c>
      <c r="K271" s="88">
        <v>10011.57</v>
      </c>
      <c r="L271" s="110">
        <f>ROUND(K271/$K$17,4)</f>
        <v>0.52170000000000005</v>
      </c>
      <c r="M271" s="119">
        <f t="shared" si="21"/>
        <v>5.04E-2</v>
      </c>
      <c r="N271" s="33">
        <f t="shared" si="22"/>
        <v>10516.15</v>
      </c>
      <c r="O271" s="88">
        <f t="shared" si="23"/>
        <v>504.57999999999993</v>
      </c>
      <c r="P271" s="33">
        <f t="shared" si="24"/>
        <v>6282</v>
      </c>
    </row>
    <row r="272" spans="1:16" x14ac:dyDescent="0.2">
      <c r="A272" s="22" t="s">
        <v>304</v>
      </c>
      <c r="B272" s="37" t="s">
        <v>305</v>
      </c>
      <c r="C272" s="38" t="s">
        <v>304</v>
      </c>
      <c r="D272" s="24" t="s">
        <v>305</v>
      </c>
      <c r="E272" s="39" t="s">
        <v>306</v>
      </c>
      <c r="F272" s="40" t="s">
        <v>177</v>
      </c>
      <c r="G272" s="41">
        <v>19</v>
      </c>
      <c r="H272" s="4"/>
      <c r="I272" s="103">
        <v>37.51</v>
      </c>
      <c r="J272" s="103">
        <v>9865.7999999999993</v>
      </c>
      <c r="K272" s="88">
        <v>9865.7999999999993</v>
      </c>
      <c r="L272" s="117" t="s">
        <v>937</v>
      </c>
      <c r="M272" s="119" t="str">
        <f t="shared" si="21"/>
        <v>na</v>
      </c>
      <c r="N272" s="102" t="str">
        <f t="shared" si="22"/>
        <v>na</v>
      </c>
      <c r="O272" s="88" t="str">
        <f t="shared" si="23"/>
        <v>na</v>
      </c>
      <c r="P272" s="33" t="str">
        <f t="shared" si="24"/>
        <v>na</v>
      </c>
    </row>
    <row r="273" spans="1:16" x14ac:dyDescent="0.2">
      <c r="A273" s="22" t="s">
        <v>144</v>
      </c>
      <c r="B273" s="37" t="s">
        <v>145</v>
      </c>
      <c r="C273" s="60" t="s">
        <v>144</v>
      </c>
      <c r="D273" s="61" t="s">
        <v>145</v>
      </c>
      <c r="E273" s="59" t="s">
        <v>146</v>
      </c>
      <c r="F273" s="62" t="s">
        <v>100</v>
      </c>
      <c r="G273" s="41">
        <v>6</v>
      </c>
      <c r="H273" s="4"/>
      <c r="I273" s="103">
        <v>37.56</v>
      </c>
      <c r="J273" s="103">
        <v>9466.61</v>
      </c>
      <c r="K273" s="88">
        <v>9466.61</v>
      </c>
      <c r="L273" s="110">
        <f>ROUND(K273/$K$17,4)</f>
        <v>0.49330000000000002</v>
      </c>
      <c r="M273" s="119">
        <f t="shared" ref="M273:M284" si="29">IF(ISNUMBER($L273)=FALSE,"na",MIN(ROUND($M$12/$L273-$M$12,4),$M$12))</f>
        <v>5.5E-2</v>
      </c>
      <c r="N273" s="33">
        <f t="shared" ref="N273:N284" si="30">IF(ISNUMBER($M273)=FALSE,"na",ROUND($K273*(1+$M273),2))</f>
        <v>9987.27</v>
      </c>
      <c r="O273" s="88">
        <f t="shared" ref="O273:O284" si="31">IF($N273="na","na",N273-K273)</f>
        <v>520.65999999999985</v>
      </c>
      <c r="P273" s="33">
        <f t="shared" ref="P273:P284" si="32">IF($N273="na","na",ROUND(I273*O273,0))</f>
        <v>19556</v>
      </c>
    </row>
    <row r="274" spans="1:16" x14ac:dyDescent="0.2">
      <c r="A274" s="22" t="s">
        <v>135</v>
      </c>
      <c r="B274" s="37" t="s">
        <v>136</v>
      </c>
      <c r="C274" s="60" t="s">
        <v>135</v>
      </c>
      <c r="D274" s="61" t="s">
        <v>136</v>
      </c>
      <c r="E274" s="59" t="s">
        <v>137</v>
      </c>
      <c r="F274" s="62" t="s">
        <v>74</v>
      </c>
      <c r="G274" s="41">
        <v>6</v>
      </c>
      <c r="H274" s="4"/>
      <c r="I274" s="103">
        <v>18.559999999999999</v>
      </c>
      <c r="J274" s="103">
        <v>9459.0499999999993</v>
      </c>
      <c r="K274" s="88">
        <v>9050.64</v>
      </c>
      <c r="L274" s="117" t="s">
        <v>937</v>
      </c>
      <c r="M274" s="119" t="str">
        <f t="shared" si="29"/>
        <v>na</v>
      </c>
      <c r="N274" s="102" t="str">
        <f t="shared" si="30"/>
        <v>na</v>
      </c>
      <c r="O274" s="88" t="str">
        <f t="shared" si="31"/>
        <v>na</v>
      </c>
      <c r="P274" s="33" t="str">
        <f t="shared" si="32"/>
        <v>na</v>
      </c>
    </row>
    <row r="275" spans="1:16" x14ac:dyDescent="0.2">
      <c r="A275" s="22" t="s">
        <v>110</v>
      </c>
      <c r="B275" s="37" t="s">
        <v>111</v>
      </c>
      <c r="C275" s="38" t="s">
        <v>110</v>
      </c>
      <c r="D275" s="24" t="s">
        <v>111</v>
      </c>
      <c r="E275" s="39" t="s">
        <v>112</v>
      </c>
      <c r="F275" s="40" t="s">
        <v>100</v>
      </c>
      <c r="G275" s="41">
        <v>5</v>
      </c>
      <c r="H275" s="4"/>
      <c r="I275" s="103">
        <v>21.89</v>
      </c>
      <c r="J275" s="103">
        <v>9074.33</v>
      </c>
      <c r="K275" s="88">
        <v>8974.1</v>
      </c>
      <c r="L275" s="110">
        <f>ROUND(K275/$K$17,4)</f>
        <v>0.4677</v>
      </c>
      <c r="M275" s="119">
        <f t="shared" si="29"/>
        <v>5.5E-2</v>
      </c>
      <c r="N275" s="33">
        <f t="shared" si="30"/>
        <v>9467.68</v>
      </c>
      <c r="O275" s="88">
        <f t="shared" si="31"/>
        <v>493.57999999999993</v>
      </c>
      <c r="P275" s="33">
        <f t="shared" si="32"/>
        <v>10804</v>
      </c>
    </row>
    <row r="276" spans="1:16" x14ac:dyDescent="0.2">
      <c r="A276" s="22" t="s">
        <v>598</v>
      </c>
      <c r="B276" s="37" t="s">
        <v>599</v>
      </c>
      <c r="C276" s="38" t="s">
        <v>598</v>
      </c>
      <c r="D276" s="24" t="s">
        <v>599</v>
      </c>
      <c r="E276" s="39" t="s">
        <v>600</v>
      </c>
      <c r="F276" s="40" t="s">
        <v>497</v>
      </c>
      <c r="G276" s="41">
        <v>35</v>
      </c>
      <c r="H276" s="4">
        <v>1</v>
      </c>
      <c r="I276" s="103">
        <v>3.98</v>
      </c>
      <c r="J276" s="103">
        <v>8302.01</v>
      </c>
      <c r="K276" s="88">
        <v>8302.01</v>
      </c>
      <c r="L276" s="110">
        <f>ROUND(K276/$K$17,4)</f>
        <v>0.43259999999999998</v>
      </c>
      <c r="M276" s="119">
        <f t="shared" si="29"/>
        <v>5.5E-2</v>
      </c>
      <c r="N276" s="33">
        <f t="shared" si="30"/>
        <v>8758.6200000000008</v>
      </c>
      <c r="O276" s="88">
        <f t="shared" si="31"/>
        <v>456.61000000000058</v>
      </c>
      <c r="P276" s="33">
        <f t="shared" si="32"/>
        <v>1817</v>
      </c>
    </row>
    <row r="277" spans="1:16" x14ac:dyDescent="0.2">
      <c r="A277" s="22" t="s">
        <v>307</v>
      </c>
      <c r="B277" s="37" t="s">
        <v>308</v>
      </c>
      <c r="C277" s="38" t="s">
        <v>307</v>
      </c>
      <c r="D277" s="24" t="s">
        <v>308</v>
      </c>
      <c r="E277" s="39" t="s">
        <v>309</v>
      </c>
      <c r="F277" s="40" t="s">
        <v>177</v>
      </c>
      <c r="G277" s="41">
        <v>19</v>
      </c>
      <c r="H277" s="4"/>
      <c r="I277" s="103">
        <v>21.31</v>
      </c>
      <c r="J277" s="103">
        <v>7431.96</v>
      </c>
      <c r="K277" s="88">
        <v>7431.96</v>
      </c>
      <c r="L277" s="117" t="s">
        <v>937</v>
      </c>
      <c r="M277" s="119" t="str">
        <f t="shared" si="29"/>
        <v>na</v>
      </c>
      <c r="N277" s="102" t="str">
        <f t="shared" si="30"/>
        <v>na</v>
      </c>
      <c r="O277" s="88" t="str">
        <f t="shared" si="31"/>
        <v>na</v>
      </c>
      <c r="P277" s="33" t="str">
        <f t="shared" si="32"/>
        <v>na</v>
      </c>
    </row>
    <row r="278" spans="1:16" x14ac:dyDescent="0.2">
      <c r="A278" s="22" t="s">
        <v>887</v>
      </c>
      <c r="B278" s="37" t="s">
        <v>888</v>
      </c>
      <c r="C278" s="38" t="s">
        <v>887</v>
      </c>
      <c r="D278" s="24" t="s">
        <v>888</v>
      </c>
      <c r="E278" s="39" t="s">
        <v>889</v>
      </c>
      <c r="F278" s="40" t="s">
        <v>153</v>
      </c>
      <c r="G278" s="41">
        <v>63</v>
      </c>
      <c r="H278" s="4">
        <v>1</v>
      </c>
      <c r="I278" s="103">
        <v>2.2799999999999998</v>
      </c>
      <c r="J278" s="103">
        <v>7002.19</v>
      </c>
      <c r="K278" s="88">
        <v>7002.19</v>
      </c>
      <c r="L278" s="117" t="s">
        <v>937</v>
      </c>
      <c r="M278" s="119" t="str">
        <f t="shared" si="29"/>
        <v>na</v>
      </c>
      <c r="N278" s="102" t="str">
        <f t="shared" si="30"/>
        <v>na</v>
      </c>
      <c r="O278" s="88" t="str">
        <f t="shared" si="31"/>
        <v>na</v>
      </c>
      <c r="P278" s="33" t="str">
        <f t="shared" si="32"/>
        <v>na</v>
      </c>
    </row>
    <row r="279" spans="1:16" x14ac:dyDescent="0.2">
      <c r="A279" s="22" t="s">
        <v>681</v>
      </c>
      <c r="B279" s="37" t="s">
        <v>682</v>
      </c>
      <c r="C279" s="58" t="s">
        <v>681</v>
      </c>
      <c r="D279" s="24" t="s">
        <v>682</v>
      </c>
      <c r="E279" s="59" t="s">
        <v>683</v>
      </c>
      <c r="F279" s="40" t="s">
        <v>471</v>
      </c>
      <c r="G279" s="41">
        <v>42</v>
      </c>
      <c r="H279" s="4">
        <v>1</v>
      </c>
      <c r="I279" s="103">
        <v>0</v>
      </c>
      <c r="J279" s="103">
        <v>203.05</v>
      </c>
      <c r="K279" s="88">
        <v>203.05</v>
      </c>
      <c r="L279" s="110">
        <f>ROUND(K279/$K$17,4)</f>
        <v>1.06E-2</v>
      </c>
      <c r="M279" s="119">
        <f t="shared" si="29"/>
        <v>5.5E-2</v>
      </c>
      <c r="N279" s="33">
        <f t="shared" si="30"/>
        <v>214.22</v>
      </c>
      <c r="O279" s="88">
        <f t="shared" si="31"/>
        <v>11.169999999999987</v>
      </c>
      <c r="P279" s="33">
        <f t="shared" si="32"/>
        <v>0</v>
      </c>
    </row>
    <row r="280" spans="1:16" x14ac:dyDescent="0.2">
      <c r="A280" s="22" t="s">
        <v>770</v>
      </c>
      <c r="B280" s="37" t="s">
        <v>771</v>
      </c>
      <c r="C280" s="38" t="s">
        <v>770</v>
      </c>
      <c r="D280" s="24" t="s">
        <v>771</v>
      </c>
      <c r="E280" s="39" t="s">
        <v>772</v>
      </c>
      <c r="F280" s="40" t="s">
        <v>131</v>
      </c>
      <c r="G280" s="41">
        <v>48</v>
      </c>
      <c r="H280" s="4"/>
      <c r="I280" s="103">
        <v>224.52</v>
      </c>
      <c r="J280" s="103">
        <v>0</v>
      </c>
      <c r="K280" s="88">
        <v>0</v>
      </c>
      <c r="L280" s="110" t="s">
        <v>971</v>
      </c>
      <c r="M280" s="119" t="str">
        <f t="shared" si="29"/>
        <v>na</v>
      </c>
      <c r="N280" s="33" t="str">
        <f t="shared" si="30"/>
        <v>na</v>
      </c>
      <c r="O280" s="88" t="str">
        <f t="shared" si="31"/>
        <v>na</v>
      </c>
      <c r="P280" s="33" t="str">
        <f t="shared" si="32"/>
        <v>na</v>
      </c>
    </row>
    <row r="281" spans="1:16" x14ac:dyDescent="0.2">
      <c r="A281" s="22" t="s">
        <v>7</v>
      </c>
      <c r="B281" s="37" t="s">
        <v>8</v>
      </c>
      <c r="C281" s="38" t="s">
        <v>7</v>
      </c>
      <c r="D281" s="24" t="s">
        <v>8</v>
      </c>
      <c r="E281" s="39" t="s">
        <v>9</v>
      </c>
      <c r="F281" s="40" t="s">
        <v>10</v>
      </c>
      <c r="G281" s="41">
        <v>1</v>
      </c>
      <c r="H281" s="4"/>
      <c r="I281" s="103">
        <v>281.22000000000003</v>
      </c>
      <c r="J281" s="103">
        <v>0</v>
      </c>
      <c r="K281" s="88">
        <v>0</v>
      </c>
      <c r="L281" s="110" t="s">
        <v>971</v>
      </c>
      <c r="M281" s="119" t="str">
        <f t="shared" si="29"/>
        <v>na</v>
      </c>
      <c r="N281" s="33" t="str">
        <f t="shared" si="30"/>
        <v>na</v>
      </c>
      <c r="O281" s="88" t="str">
        <f t="shared" si="31"/>
        <v>na</v>
      </c>
      <c r="P281" s="33" t="str">
        <f t="shared" si="32"/>
        <v>na</v>
      </c>
    </row>
    <row r="282" spans="1:16" x14ac:dyDescent="0.2">
      <c r="A282" s="75" t="s">
        <v>208</v>
      </c>
      <c r="B282" s="76" t="s">
        <v>209</v>
      </c>
      <c r="C282" s="77" t="s">
        <v>208</v>
      </c>
      <c r="D282" s="78" t="s">
        <v>209</v>
      </c>
      <c r="E282" s="79" t="s">
        <v>210</v>
      </c>
      <c r="F282" s="80" t="s">
        <v>169</v>
      </c>
      <c r="G282" s="109">
        <v>10</v>
      </c>
      <c r="H282" s="4"/>
      <c r="I282" s="103">
        <v>1638.84</v>
      </c>
      <c r="J282" s="103">
        <v>0</v>
      </c>
      <c r="K282" s="88">
        <v>0</v>
      </c>
      <c r="L282" s="110" t="s">
        <v>971</v>
      </c>
      <c r="M282" s="119" t="str">
        <f t="shared" si="29"/>
        <v>na</v>
      </c>
      <c r="N282" s="33" t="str">
        <f t="shared" si="30"/>
        <v>na</v>
      </c>
      <c r="O282" s="88" t="str">
        <f t="shared" si="31"/>
        <v>na</v>
      </c>
      <c r="P282" s="33" t="str">
        <f t="shared" si="32"/>
        <v>na</v>
      </c>
    </row>
    <row r="283" spans="1:16" x14ac:dyDescent="0.2">
      <c r="A283" s="22" t="s">
        <v>498</v>
      </c>
      <c r="B283" s="37" t="s">
        <v>499</v>
      </c>
      <c r="C283" s="38" t="s">
        <v>498</v>
      </c>
      <c r="D283" s="24" t="s">
        <v>499</v>
      </c>
      <c r="E283" s="39" t="s">
        <v>500</v>
      </c>
      <c r="F283" s="40" t="s">
        <v>497</v>
      </c>
      <c r="G283" s="41">
        <v>31</v>
      </c>
      <c r="H283" s="4"/>
      <c r="I283" s="103">
        <v>163.19999999999999</v>
      </c>
      <c r="J283" s="103">
        <v>0</v>
      </c>
      <c r="K283" s="88">
        <v>0</v>
      </c>
      <c r="L283" s="110" t="s">
        <v>971</v>
      </c>
      <c r="M283" s="119" t="str">
        <f t="shared" si="29"/>
        <v>na</v>
      </c>
      <c r="N283" s="33" t="str">
        <f t="shared" si="30"/>
        <v>na</v>
      </c>
      <c r="O283" s="88" t="str">
        <f t="shared" si="31"/>
        <v>na</v>
      </c>
      <c r="P283" s="33" t="str">
        <f t="shared" si="32"/>
        <v>na</v>
      </c>
    </row>
    <row r="284" spans="1:16" x14ac:dyDescent="0.2">
      <c r="A284" s="22" t="s">
        <v>233</v>
      </c>
      <c r="B284" s="37" t="s">
        <v>234</v>
      </c>
      <c r="C284" s="38" t="s">
        <v>233</v>
      </c>
      <c r="D284" s="24" t="s">
        <v>234</v>
      </c>
      <c r="E284" s="39" t="s">
        <v>235</v>
      </c>
      <c r="F284" s="40" t="s">
        <v>169</v>
      </c>
      <c r="G284" s="41">
        <v>12</v>
      </c>
      <c r="H284" s="4"/>
      <c r="I284" s="103">
        <v>5.65</v>
      </c>
      <c r="J284" s="103">
        <v>0</v>
      </c>
      <c r="K284" s="88">
        <v>0</v>
      </c>
      <c r="L284" s="110" t="s">
        <v>971</v>
      </c>
      <c r="M284" s="119" t="str">
        <f t="shared" si="29"/>
        <v>na</v>
      </c>
      <c r="N284" s="33" t="str">
        <f t="shared" si="30"/>
        <v>na</v>
      </c>
      <c r="O284" s="88" t="str">
        <f t="shared" si="31"/>
        <v>na</v>
      </c>
      <c r="P284" s="33" t="str">
        <f t="shared" si="32"/>
        <v>na</v>
      </c>
    </row>
    <row r="285" spans="1:16" x14ac:dyDescent="0.2">
      <c r="A285" s="22" t="s">
        <v>31</v>
      </c>
      <c r="B285" s="37" t="s">
        <v>32</v>
      </c>
      <c r="C285" s="38" t="s">
        <v>31</v>
      </c>
      <c r="D285" s="24" t="s">
        <v>32</v>
      </c>
      <c r="E285" s="39" t="s">
        <v>33</v>
      </c>
      <c r="F285" s="40" t="s">
        <v>10</v>
      </c>
      <c r="G285" s="41">
        <v>2</v>
      </c>
      <c r="H285" s="4">
        <v>1</v>
      </c>
      <c r="I285" s="103">
        <v>0</v>
      </c>
      <c r="J285" s="103">
        <v>0</v>
      </c>
      <c r="K285" s="88">
        <v>0</v>
      </c>
      <c r="L285" s="110" t="s">
        <v>938</v>
      </c>
      <c r="M285" s="119" t="str">
        <f t="shared" ref="M285:M319" si="33">IF(ISNUMBER($L285)=FALSE,"na",MIN(ROUND($M$12/$L285-$M$12,4),$M$12))</f>
        <v>na</v>
      </c>
      <c r="N285" s="33" t="str">
        <f t="shared" ref="N285:N319" si="34">IF(ISNUMBER($M285)=FALSE,"na",ROUND($K285*(1+$M285),2))</f>
        <v>na</v>
      </c>
      <c r="O285" s="88" t="str">
        <f t="shared" ref="O285:O319" si="35">IF($N285="na","na",N285-K285)</f>
        <v>na</v>
      </c>
      <c r="P285" s="33" t="str">
        <f t="shared" ref="P285:P318" si="36">IF($N285="na","na",ROUND(I285*O285,0))</f>
        <v>na</v>
      </c>
    </row>
    <row r="286" spans="1:16" x14ac:dyDescent="0.2">
      <c r="A286" s="22" t="s">
        <v>34</v>
      </c>
      <c r="B286" s="37" t="s">
        <v>35</v>
      </c>
      <c r="C286" s="38" t="s">
        <v>34</v>
      </c>
      <c r="D286" s="24" t="s">
        <v>35</v>
      </c>
      <c r="E286" s="39" t="s">
        <v>36</v>
      </c>
      <c r="F286" s="40" t="s">
        <v>10</v>
      </c>
      <c r="G286" s="41">
        <v>2</v>
      </c>
      <c r="H286" s="4">
        <v>1</v>
      </c>
      <c r="I286" s="103">
        <v>0</v>
      </c>
      <c r="J286" s="103">
        <v>0</v>
      </c>
      <c r="K286" s="88">
        <v>0</v>
      </c>
      <c r="L286" s="110" t="s">
        <v>938</v>
      </c>
      <c r="M286" s="119" t="str">
        <f t="shared" si="33"/>
        <v>na</v>
      </c>
      <c r="N286" s="33" t="str">
        <f t="shared" si="34"/>
        <v>na</v>
      </c>
      <c r="O286" s="88" t="str">
        <f t="shared" si="35"/>
        <v>na</v>
      </c>
      <c r="P286" s="33" t="str">
        <f t="shared" si="36"/>
        <v>na</v>
      </c>
    </row>
    <row r="287" spans="1:16" x14ac:dyDescent="0.2">
      <c r="A287" s="22" t="s">
        <v>37</v>
      </c>
      <c r="B287" s="37" t="s">
        <v>38</v>
      </c>
      <c r="C287" s="38" t="s">
        <v>37</v>
      </c>
      <c r="D287" s="24" t="s">
        <v>38</v>
      </c>
      <c r="E287" s="39" t="s">
        <v>39</v>
      </c>
      <c r="F287" s="40" t="s">
        <v>10</v>
      </c>
      <c r="G287" s="41">
        <v>2</v>
      </c>
      <c r="H287" s="4">
        <v>1</v>
      </c>
      <c r="I287" s="103">
        <v>0</v>
      </c>
      <c r="J287" s="103">
        <v>0</v>
      </c>
      <c r="K287" s="88">
        <v>0</v>
      </c>
      <c r="L287" s="110" t="s">
        <v>938</v>
      </c>
      <c r="M287" s="119" t="str">
        <f t="shared" si="33"/>
        <v>na</v>
      </c>
      <c r="N287" s="33" t="str">
        <f t="shared" si="34"/>
        <v>na</v>
      </c>
      <c r="O287" s="88" t="str">
        <f t="shared" si="35"/>
        <v>na</v>
      </c>
      <c r="P287" s="33" t="str">
        <f t="shared" si="36"/>
        <v>na</v>
      </c>
    </row>
    <row r="288" spans="1:16" x14ac:dyDescent="0.2">
      <c r="A288" s="22" t="s">
        <v>75</v>
      </c>
      <c r="B288" s="37" t="s">
        <v>76</v>
      </c>
      <c r="C288" s="58" t="s">
        <v>75</v>
      </c>
      <c r="D288" s="24" t="s">
        <v>76</v>
      </c>
      <c r="E288" s="59" t="s">
        <v>77</v>
      </c>
      <c r="F288" s="40" t="s">
        <v>74</v>
      </c>
      <c r="G288" s="41">
        <v>4</v>
      </c>
      <c r="H288" s="4">
        <v>1</v>
      </c>
      <c r="I288" s="103">
        <v>0</v>
      </c>
      <c r="J288" s="103">
        <v>0</v>
      </c>
      <c r="K288" s="88">
        <v>0</v>
      </c>
      <c r="L288" s="110" t="s">
        <v>938</v>
      </c>
      <c r="M288" s="119" t="str">
        <f t="shared" si="33"/>
        <v>na</v>
      </c>
      <c r="N288" s="33" t="str">
        <f t="shared" si="34"/>
        <v>na</v>
      </c>
      <c r="O288" s="88" t="str">
        <f t="shared" si="35"/>
        <v>na</v>
      </c>
      <c r="P288" s="33" t="str">
        <f t="shared" si="36"/>
        <v>na</v>
      </c>
    </row>
    <row r="289" spans="1:16" x14ac:dyDescent="0.2">
      <c r="A289" s="22" t="s">
        <v>113</v>
      </c>
      <c r="B289" s="37" t="s">
        <v>114</v>
      </c>
      <c r="C289" s="38" t="s">
        <v>113</v>
      </c>
      <c r="D289" s="24" t="s">
        <v>114</v>
      </c>
      <c r="E289" s="39" t="s">
        <v>115</v>
      </c>
      <c r="F289" s="40" t="s">
        <v>100</v>
      </c>
      <c r="G289" s="41">
        <v>5</v>
      </c>
      <c r="H289" s="4"/>
      <c r="I289" s="103">
        <v>0</v>
      </c>
      <c r="J289" s="103">
        <v>0</v>
      </c>
      <c r="K289" s="88">
        <v>0</v>
      </c>
      <c r="L289" s="110" t="s">
        <v>938</v>
      </c>
      <c r="M289" s="119" t="str">
        <f t="shared" si="33"/>
        <v>na</v>
      </c>
      <c r="N289" s="33" t="str">
        <f t="shared" si="34"/>
        <v>na</v>
      </c>
      <c r="O289" s="88" t="str">
        <f t="shared" si="35"/>
        <v>na</v>
      </c>
      <c r="P289" s="33" t="str">
        <f t="shared" si="36"/>
        <v>na</v>
      </c>
    </row>
    <row r="290" spans="1:16" x14ac:dyDescent="0.2">
      <c r="A290" s="22" t="s">
        <v>125</v>
      </c>
      <c r="B290" s="37" t="s">
        <v>126</v>
      </c>
      <c r="C290" s="60" t="s">
        <v>125</v>
      </c>
      <c r="D290" s="61" t="s">
        <v>126</v>
      </c>
      <c r="E290" s="59" t="s">
        <v>127</v>
      </c>
      <c r="F290" s="62" t="s">
        <v>100</v>
      </c>
      <c r="G290" s="41">
        <v>6</v>
      </c>
      <c r="H290" s="4">
        <v>2</v>
      </c>
      <c r="I290" s="103">
        <v>0</v>
      </c>
      <c r="J290" s="103">
        <v>0</v>
      </c>
      <c r="K290" s="88">
        <v>0</v>
      </c>
      <c r="L290" s="110" t="s">
        <v>938</v>
      </c>
      <c r="M290" s="119" t="str">
        <f t="shared" si="33"/>
        <v>na</v>
      </c>
      <c r="N290" s="33" t="str">
        <f t="shared" si="34"/>
        <v>na</v>
      </c>
      <c r="O290" s="88" t="str">
        <f t="shared" si="35"/>
        <v>na</v>
      </c>
      <c r="P290" s="33" t="str">
        <f t="shared" si="36"/>
        <v>na</v>
      </c>
    </row>
    <row r="291" spans="1:16" x14ac:dyDescent="0.2">
      <c r="A291" s="22" t="s">
        <v>128</v>
      </c>
      <c r="B291" s="37" t="s">
        <v>129</v>
      </c>
      <c r="C291" s="60" t="s">
        <v>128</v>
      </c>
      <c r="D291" s="61" t="s">
        <v>129</v>
      </c>
      <c r="E291" s="59" t="s">
        <v>130</v>
      </c>
      <c r="F291" s="62" t="s">
        <v>131</v>
      </c>
      <c r="G291" s="41">
        <v>6</v>
      </c>
      <c r="H291" s="4">
        <v>2</v>
      </c>
      <c r="I291" s="103">
        <v>0</v>
      </c>
      <c r="J291" s="103">
        <v>0</v>
      </c>
      <c r="K291" s="88">
        <v>0</v>
      </c>
      <c r="L291" s="110" t="s">
        <v>938</v>
      </c>
      <c r="M291" s="119" t="str">
        <f t="shared" si="33"/>
        <v>na</v>
      </c>
      <c r="N291" s="33" t="str">
        <f t="shared" si="34"/>
        <v>na</v>
      </c>
      <c r="O291" s="88" t="str">
        <f t="shared" si="35"/>
        <v>na</v>
      </c>
      <c r="P291" s="33" t="str">
        <f t="shared" si="36"/>
        <v>na</v>
      </c>
    </row>
    <row r="292" spans="1:16" x14ac:dyDescent="0.2">
      <c r="A292" s="22" t="s">
        <v>141</v>
      </c>
      <c r="B292" s="37" t="s">
        <v>142</v>
      </c>
      <c r="C292" s="60" t="s">
        <v>141</v>
      </c>
      <c r="D292" s="61" t="s">
        <v>142</v>
      </c>
      <c r="E292" s="59" t="s">
        <v>143</v>
      </c>
      <c r="F292" s="62" t="s">
        <v>100</v>
      </c>
      <c r="G292" s="41">
        <v>6</v>
      </c>
      <c r="H292" s="4">
        <v>2</v>
      </c>
      <c r="I292" s="103">
        <v>0</v>
      </c>
      <c r="J292" s="103">
        <v>0</v>
      </c>
      <c r="K292" s="88">
        <v>0</v>
      </c>
      <c r="L292" s="110" t="s">
        <v>938</v>
      </c>
      <c r="M292" s="119" t="str">
        <f t="shared" si="33"/>
        <v>na</v>
      </c>
      <c r="N292" s="33" t="str">
        <f t="shared" si="34"/>
        <v>na</v>
      </c>
      <c r="O292" s="88" t="str">
        <f t="shared" si="35"/>
        <v>na</v>
      </c>
      <c r="P292" s="33" t="str">
        <f t="shared" si="36"/>
        <v>na</v>
      </c>
    </row>
    <row r="293" spans="1:16" x14ac:dyDescent="0.2">
      <c r="A293" s="22" t="s">
        <v>150</v>
      </c>
      <c r="B293" s="37" t="s">
        <v>151</v>
      </c>
      <c r="C293" s="60" t="s">
        <v>150</v>
      </c>
      <c r="D293" s="61" t="s">
        <v>151</v>
      </c>
      <c r="E293" s="59" t="s">
        <v>152</v>
      </c>
      <c r="F293" s="62" t="s">
        <v>153</v>
      </c>
      <c r="G293" s="41">
        <v>6</v>
      </c>
      <c r="H293" s="4">
        <v>2</v>
      </c>
      <c r="I293" s="103">
        <v>0</v>
      </c>
      <c r="J293" s="103">
        <v>0</v>
      </c>
      <c r="K293" s="88">
        <v>0</v>
      </c>
      <c r="L293" s="110" t="s">
        <v>938</v>
      </c>
      <c r="M293" s="119" t="str">
        <f t="shared" si="33"/>
        <v>na</v>
      </c>
      <c r="N293" s="33" t="str">
        <f t="shared" si="34"/>
        <v>na</v>
      </c>
      <c r="O293" s="88" t="str">
        <f t="shared" si="35"/>
        <v>na</v>
      </c>
      <c r="P293" s="33" t="str">
        <f t="shared" si="36"/>
        <v>na</v>
      </c>
    </row>
    <row r="294" spans="1:16" x14ac:dyDescent="0.2">
      <c r="A294" s="22" t="s">
        <v>184</v>
      </c>
      <c r="B294" s="37" t="s">
        <v>185</v>
      </c>
      <c r="C294" s="58" t="s">
        <v>184</v>
      </c>
      <c r="D294" s="24" t="s">
        <v>185</v>
      </c>
      <c r="E294" s="59" t="s">
        <v>186</v>
      </c>
      <c r="F294" s="40" t="s">
        <v>173</v>
      </c>
      <c r="G294" s="41">
        <v>8</v>
      </c>
      <c r="H294" s="4">
        <v>2</v>
      </c>
      <c r="I294" s="103">
        <v>0</v>
      </c>
      <c r="J294" s="103">
        <v>0</v>
      </c>
      <c r="K294" s="88">
        <v>0</v>
      </c>
      <c r="L294" s="110" t="s">
        <v>938</v>
      </c>
      <c r="M294" s="119" t="str">
        <f t="shared" si="33"/>
        <v>na</v>
      </c>
      <c r="N294" s="33" t="str">
        <f t="shared" si="34"/>
        <v>na</v>
      </c>
      <c r="O294" s="88" t="str">
        <f t="shared" si="35"/>
        <v>na</v>
      </c>
      <c r="P294" s="33" t="str">
        <f t="shared" si="36"/>
        <v>na</v>
      </c>
    </row>
    <row r="295" spans="1:16" x14ac:dyDescent="0.2">
      <c r="A295" s="22" t="s">
        <v>190</v>
      </c>
      <c r="B295" s="37" t="s">
        <v>191</v>
      </c>
      <c r="C295" s="58" t="s">
        <v>190</v>
      </c>
      <c r="D295" s="24" t="s">
        <v>191</v>
      </c>
      <c r="E295" s="59" t="s">
        <v>192</v>
      </c>
      <c r="F295" s="40" t="s">
        <v>173</v>
      </c>
      <c r="G295" s="41">
        <v>8</v>
      </c>
      <c r="H295" s="4">
        <v>2</v>
      </c>
      <c r="I295" s="103">
        <v>0</v>
      </c>
      <c r="J295" s="103">
        <v>0</v>
      </c>
      <c r="K295" s="88">
        <v>0</v>
      </c>
      <c r="L295" s="110" t="s">
        <v>938</v>
      </c>
      <c r="M295" s="119" t="str">
        <f t="shared" si="33"/>
        <v>na</v>
      </c>
      <c r="N295" s="33" t="str">
        <f t="shared" si="34"/>
        <v>na</v>
      </c>
      <c r="O295" s="88" t="str">
        <f t="shared" si="35"/>
        <v>na</v>
      </c>
      <c r="P295" s="33" t="str">
        <f t="shared" si="36"/>
        <v>na</v>
      </c>
    </row>
    <row r="296" spans="1:16" x14ac:dyDescent="0.2">
      <c r="A296" s="22" t="s">
        <v>214</v>
      </c>
      <c r="B296" s="37" t="s">
        <v>215</v>
      </c>
      <c r="C296" s="38" t="s">
        <v>214</v>
      </c>
      <c r="D296" s="24" t="s">
        <v>215</v>
      </c>
      <c r="E296" s="39" t="s">
        <v>216</v>
      </c>
      <c r="F296" s="40" t="s">
        <v>169</v>
      </c>
      <c r="G296" s="41">
        <v>12</v>
      </c>
      <c r="H296" s="4"/>
      <c r="I296" s="103">
        <v>0</v>
      </c>
      <c r="J296" s="103">
        <v>0</v>
      </c>
      <c r="K296" s="88">
        <v>0</v>
      </c>
      <c r="L296" s="110" t="s">
        <v>938</v>
      </c>
      <c r="M296" s="119" t="str">
        <f t="shared" si="33"/>
        <v>na</v>
      </c>
      <c r="N296" s="33" t="str">
        <f t="shared" si="34"/>
        <v>na</v>
      </c>
      <c r="O296" s="88" t="str">
        <f t="shared" si="35"/>
        <v>na</v>
      </c>
      <c r="P296" s="33" t="str">
        <f t="shared" si="36"/>
        <v>na</v>
      </c>
    </row>
    <row r="297" spans="1:16" x14ac:dyDescent="0.2">
      <c r="A297" s="22" t="s">
        <v>220</v>
      </c>
      <c r="B297" s="37" t="s">
        <v>221</v>
      </c>
      <c r="C297" s="38" t="s">
        <v>220</v>
      </c>
      <c r="D297" s="24" t="s">
        <v>221</v>
      </c>
      <c r="E297" s="39" t="s">
        <v>222</v>
      </c>
      <c r="F297" s="40" t="s">
        <v>169</v>
      </c>
      <c r="G297" s="41">
        <v>12</v>
      </c>
      <c r="H297" s="4"/>
      <c r="I297" s="103">
        <v>0</v>
      </c>
      <c r="J297" s="103">
        <v>0</v>
      </c>
      <c r="K297" s="88">
        <v>0</v>
      </c>
      <c r="L297" s="110" t="s">
        <v>938</v>
      </c>
      <c r="M297" s="119" t="str">
        <f t="shared" si="33"/>
        <v>na</v>
      </c>
      <c r="N297" s="33" t="str">
        <f t="shared" si="34"/>
        <v>na</v>
      </c>
      <c r="O297" s="88" t="str">
        <f t="shared" si="35"/>
        <v>na</v>
      </c>
      <c r="P297" s="33" t="str">
        <f t="shared" si="36"/>
        <v>na</v>
      </c>
    </row>
    <row r="298" spans="1:16" x14ac:dyDescent="0.2">
      <c r="A298" s="22" t="s">
        <v>223</v>
      </c>
      <c r="B298" s="37" t="s">
        <v>224</v>
      </c>
      <c r="C298" s="38" t="s">
        <v>223</v>
      </c>
      <c r="D298" s="24" t="s">
        <v>224</v>
      </c>
      <c r="E298" s="39" t="s">
        <v>225</v>
      </c>
      <c r="F298" s="40" t="s">
        <v>169</v>
      </c>
      <c r="G298" s="41">
        <v>12</v>
      </c>
      <c r="H298" s="4"/>
      <c r="I298" s="103">
        <v>0</v>
      </c>
      <c r="J298" s="103">
        <v>0</v>
      </c>
      <c r="K298" s="88">
        <v>0</v>
      </c>
      <c r="L298" s="110" t="s">
        <v>938</v>
      </c>
      <c r="M298" s="119" t="str">
        <f t="shared" si="33"/>
        <v>na</v>
      </c>
      <c r="N298" s="33" t="str">
        <f t="shared" si="34"/>
        <v>na</v>
      </c>
      <c r="O298" s="88" t="str">
        <f t="shared" si="35"/>
        <v>na</v>
      </c>
      <c r="P298" s="33" t="str">
        <f t="shared" si="36"/>
        <v>na</v>
      </c>
    </row>
    <row r="299" spans="1:16" x14ac:dyDescent="0.2">
      <c r="A299" s="71" t="s">
        <v>226</v>
      </c>
      <c r="B299" s="72" t="s">
        <v>227</v>
      </c>
      <c r="C299" s="60" t="s">
        <v>226</v>
      </c>
      <c r="D299" s="61" t="s">
        <v>228</v>
      </c>
      <c r="E299" s="59" t="s">
        <v>229</v>
      </c>
      <c r="F299" s="62" t="s">
        <v>169</v>
      </c>
      <c r="G299" s="41">
        <v>12</v>
      </c>
      <c r="H299" s="4"/>
      <c r="I299" s="107">
        <v>0</v>
      </c>
      <c r="J299" s="107">
        <v>0</v>
      </c>
      <c r="K299" s="92">
        <v>0</v>
      </c>
      <c r="L299" s="114" t="s">
        <v>938</v>
      </c>
      <c r="M299" s="123" t="str">
        <f t="shared" si="33"/>
        <v>na</v>
      </c>
      <c r="N299" s="73" t="str">
        <f t="shared" si="34"/>
        <v>na</v>
      </c>
      <c r="O299" s="92" t="str">
        <f t="shared" si="35"/>
        <v>na</v>
      </c>
      <c r="P299" s="73" t="str">
        <f t="shared" si="36"/>
        <v>na</v>
      </c>
    </row>
    <row r="300" spans="1:16" x14ac:dyDescent="0.2">
      <c r="A300" s="71" t="s">
        <v>230</v>
      </c>
      <c r="B300" s="72" t="s">
        <v>231</v>
      </c>
      <c r="C300" s="60" t="s">
        <v>230</v>
      </c>
      <c r="D300" s="61" t="s">
        <v>231</v>
      </c>
      <c r="E300" s="59" t="s">
        <v>232</v>
      </c>
      <c r="F300" s="62" t="s">
        <v>169</v>
      </c>
      <c r="G300" s="41">
        <v>12</v>
      </c>
      <c r="H300" s="4"/>
      <c r="I300" s="107">
        <v>0</v>
      </c>
      <c r="J300" s="107">
        <v>0</v>
      </c>
      <c r="K300" s="92">
        <v>0</v>
      </c>
      <c r="L300" s="114" t="s">
        <v>938</v>
      </c>
      <c r="M300" s="123" t="str">
        <f t="shared" si="33"/>
        <v>na</v>
      </c>
      <c r="N300" s="73" t="str">
        <f t="shared" si="34"/>
        <v>na</v>
      </c>
      <c r="O300" s="92" t="str">
        <f t="shared" si="35"/>
        <v>na</v>
      </c>
      <c r="P300" s="73" t="str">
        <f t="shared" si="36"/>
        <v>na</v>
      </c>
    </row>
    <row r="301" spans="1:16" x14ac:dyDescent="0.2">
      <c r="A301" s="22" t="s">
        <v>319</v>
      </c>
      <c r="B301" s="37" t="s">
        <v>320</v>
      </c>
      <c r="C301" s="38" t="s">
        <v>319</v>
      </c>
      <c r="D301" s="24" t="s">
        <v>320</v>
      </c>
      <c r="E301" s="39" t="s">
        <v>321</v>
      </c>
      <c r="F301" s="40" t="s">
        <v>177</v>
      </c>
      <c r="G301" s="41">
        <v>19</v>
      </c>
      <c r="H301" s="4"/>
      <c r="I301" s="103">
        <v>0</v>
      </c>
      <c r="J301" s="103">
        <v>0</v>
      </c>
      <c r="K301" s="88">
        <v>0</v>
      </c>
      <c r="L301" s="110" t="s">
        <v>938</v>
      </c>
      <c r="M301" s="119" t="str">
        <f t="shared" si="33"/>
        <v>na</v>
      </c>
      <c r="N301" s="33" t="str">
        <f t="shared" si="34"/>
        <v>na</v>
      </c>
      <c r="O301" s="88" t="str">
        <f t="shared" si="35"/>
        <v>na</v>
      </c>
      <c r="P301" s="33" t="str">
        <f t="shared" si="36"/>
        <v>na</v>
      </c>
    </row>
    <row r="302" spans="1:16" x14ac:dyDescent="0.2">
      <c r="A302" s="22" t="s">
        <v>322</v>
      </c>
      <c r="B302" s="37" t="s">
        <v>323</v>
      </c>
      <c r="C302" s="38" t="s">
        <v>322</v>
      </c>
      <c r="D302" s="24" t="s">
        <v>323</v>
      </c>
      <c r="E302" s="39" t="s">
        <v>324</v>
      </c>
      <c r="F302" s="40" t="s">
        <v>177</v>
      </c>
      <c r="G302" s="41">
        <v>19</v>
      </c>
      <c r="H302" s="4"/>
      <c r="I302" s="103">
        <v>0</v>
      </c>
      <c r="J302" s="103">
        <v>0</v>
      </c>
      <c r="K302" s="88">
        <v>0</v>
      </c>
      <c r="L302" s="110" t="s">
        <v>938</v>
      </c>
      <c r="M302" s="119" t="str">
        <f t="shared" si="33"/>
        <v>na</v>
      </c>
      <c r="N302" s="33" t="str">
        <f t="shared" si="34"/>
        <v>na</v>
      </c>
      <c r="O302" s="88" t="str">
        <f t="shared" si="35"/>
        <v>na</v>
      </c>
      <c r="P302" s="33" t="str">
        <f t="shared" si="36"/>
        <v>na</v>
      </c>
    </row>
    <row r="303" spans="1:16" x14ac:dyDescent="0.2">
      <c r="A303" s="22" t="s">
        <v>325</v>
      </c>
      <c r="B303" s="37" t="s">
        <v>326</v>
      </c>
      <c r="C303" s="38" t="s">
        <v>325</v>
      </c>
      <c r="D303" s="24" t="s">
        <v>326</v>
      </c>
      <c r="E303" s="39" t="s">
        <v>327</v>
      </c>
      <c r="F303" s="40" t="s">
        <v>177</v>
      </c>
      <c r="G303" s="41">
        <v>19</v>
      </c>
      <c r="H303" s="4"/>
      <c r="I303" s="103">
        <v>0</v>
      </c>
      <c r="J303" s="103">
        <v>0</v>
      </c>
      <c r="K303" s="88">
        <v>0</v>
      </c>
      <c r="L303" s="110" t="s">
        <v>938</v>
      </c>
      <c r="M303" s="119" t="str">
        <f t="shared" si="33"/>
        <v>na</v>
      </c>
      <c r="N303" s="33" t="str">
        <f t="shared" si="34"/>
        <v>na</v>
      </c>
      <c r="O303" s="88" t="str">
        <f t="shared" si="35"/>
        <v>na</v>
      </c>
      <c r="P303" s="33" t="str">
        <f t="shared" si="36"/>
        <v>na</v>
      </c>
    </row>
    <row r="304" spans="1:16" x14ac:dyDescent="0.2">
      <c r="A304" s="22" t="s">
        <v>328</v>
      </c>
      <c r="B304" s="37" t="s">
        <v>329</v>
      </c>
      <c r="C304" s="38" t="s">
        <v>328</v>
      </c>
      <c r="D304" s="24" t="s">
        <v>329</v>
      </c>
      <c r="E304" s="39" t="s">
        <v>330</v>
      </c>
      <c r="F304" s="40" t="s">
        <v>177</v>
      </c>
      <c r="G304" s="41">
        <v>19</v>
      </c>
      <c r="H304" s="4"/>
      <c r="I304" s="103">
        <v>0</v>
      </c>
      <c r="J304" s="103">
        <v>0</v>
      </c>
      <c r="K304" s="88">
        <v>0</v>
      </c>
      <c r="L304" s="110" t="s">
        <v>938</v>
      </c>
      <c r="M304" s="119" t="str">
        <f t="shared" si="33"/>
        <v>na</v>
      </c>
      <c r="N304" s="33" t="str">
        <f t="shared" si="34"/>
        <v>na</v>
      </c>
      <c r="O304" s="88" t="str">
        <f t="shared" si="35"/>
        <v>na</v>
      </c>
      <c r="P304" s="33" t="str">
        <f t="shared" si="36"/>
        <v>na</v>
      </c>
    </row>
    <row r="305" spans="1:16" x14ac:dyDescent="0.2">
      <c r="A305" s="22" t="s">
        <v>331</v>
      </c>
      <c r="B305" s="37" t="s">
        <v>332</v>
      </c>
      <c r="C305" s="38" t="s">
        <v>331</v>
      </c>
      <c r="D305" s="24" t="s">
        <v>332</v>
      </c>
      <c r="E305" s="39" t="s">
        <v>333</v>
      </c>
      <c r="F305" s="40" t="s">
        <v>177</v>
      </c>
      <c r="G305" s="41">
        <v>19</v>
      </c>
      <c r="H305" s="4"/>
      <c r="I305" s="103">
        <v>0</v>
      </c>
      <c r="J305" s="103">
        <v>0</v>
      </c>
      <c r="K305" s="88">
        <v>0</v>
      </c>
      <c r="L305" s="110" t="s">
        <v>938</v>
      </c>
      <c r="M305" s="119" t="str">
        <f t="shared" si="33"/>
        <v>na</v>
      </c>
      <c r="N305" s="33" t="str">
        <f t="shared" si="34"/>
        <v>na</v>
      </c>
      <c r="O305" s="88" t="str">
        <f t="shared" si="35"/>
        <v>na</v>
      </c>
      <c r="P305" s="33" t="str">
        <f t="shared" si="36"/>
        <v>na</v>
      </c>
    </row>
    <row r="306" spans="1:16" x14ac:dyDescent="0.2">
      <c r="A306" s="22" t="s">
        <v>438</v>
      </c>
      <c r="B306" s="37" t="s">
        <v>439</v>
      </c>
      <c r="C306" s="38" t="s">
        <v>438</v>
      </c>
      <c r="D306" s="24" t="s">
        <v>439</v>
      </c>
      <c r="E306" s="59" t="s">
        <v>440</v>
      </c>
      <c r="F306" s="40" t="s">
        <v>437</v>
      </c>
      <c r="G306" s="41">
        <v>27</v>
      </c>
      <c r="H306" s="4">
        <v>2</v>
      </c>
      <c r="I306" s="103">
        <v>0</v>
      </c>
      <c r="J306" s="103">
        <v>0</v>
      </c>
      <c r="K306" s="88">
        <v>0</v>
      </c>
      <c r="L306" s="110" t="s">
        <v>938</v>
      </c>
      <c r="M306" s="119" t="str">
        <f t="shared" si="33"/>
        <v>na</v>
      </c>
      <c r="N306" s="33" t="str">
        <f t="shared" si="34"/>
        <v>na</v>
      </c>
      <c r="O306" s="88" t="str">
        <f t="shared" si="35"/>
        <v>na</v>
      </c>
      <c r="P306" s="33" t="str">
        <f t="shared" si="36"/>
        <v>na</v>
      </c>
    </row>
    <row r="307" spans="1:16" x14ac:dyDescent="0.2">
      <c r="A307" s="22" t="s">
        <v>447</v>
      </c>
      <c r="B307" s="37" t="s">
        <v>448</v>
      </c>
      <c r="C307" s="58" t="s">
        <v>447</v>
      </c>
      <c r="D307" s="24" t="s">
        <v>448</v>
      </c>
      <c r="E307" s="59" t="s">
        <v>449</v>
      </c>
      <c r="F307" s="40" t="s">
        <v>437</v>
      </c>
      <c r="G307" s="41">
        <v>27</v>
      </c>
      <c r="H307" s="4">
        <v>2</v>
      </c>
      <c r="I307" s="103">
        <v>0</v>
      </c>
      <c r="J307" s="103">
        <v>0</v>
      </c>
      <c r="K307" s="88">
        <v>0</v>
      </c>
      <c r="L307" s="110" t="s">
        <v>938</v>
      </c>
      <c r="M307" s="119" t="str">
        <f t="shared" si="33"/>
        <v>na</v>
      </c>
      <c r="N307" s="33" t="str">
        <f t="shared" si="34"/>
        <v>na</v>
      </c>
      <c r="O307" s="88" t="str">
        <f t="shared" si="35"/>
        <v>na</v>
      </c>
      <c r="P307" s="33" t="str">
        <f t="shared" si="36"/>
        <v>na</v>
      </c>
    </row>
    <row r="308" spans="1:16" x14ac:dyDescent="0.2">
      <c r="A308" s="22" t="s">
        <v>528</v>
      </c>
      <c r="B308" s="37" t="s">
        <v>529</v>
      </c>
      <c r="C308" s="38" t="s">
        <v>528</v>
      </c>
      <c r="D308" s="24" t="s">
        <v>529</v>
      </c>
      <c r="E308" s="39" t="s">
        <v>530</v>
      </c>
      <c r="F308" s="40" t="s">
        <v>177</v>
      </c>
      <c r="G308" s="41">
        <v>31</v>
      </c>
      <c r="H308" s="4"/>
      <c r="I308" s="103">
        <v>5.44</v>
      </c>
      <c r="J308" s="103">
        <v>0</v>
      </c>
      <c r="K308" s="88">
        <v>0</v>
      </c>
      <c r="L308" s="110" t="s">
        <v>938</v>
      </c>
      <c r="M308" s="119" t="str">
        <f t="shared" si="33"/>
        <v>na</v>
      </c>
      <c r="N308" s="33" t="str">
        <f t="shared" si="34"/>
        <v>na</v>
      </c>
      <c r="O308" s="88" t="str">
        <f t="shared" si="35"/>
        <v>na</v>
      </c>
      <c r="P308" s="33" t="str">
        <f t="shared" si="36"/>
        <v>na</v>
      </c>
    </row>
    <row r="309" spans="1:16" x14ac:dyDescent="0.2">
      <c r="A309" s="22" t="s">
        <v>672</v>
      </c>
      <c r="B309" s="37" t="s">
        <v>673</v>
      </c>
      <c r="C309" s="58" t="s">
        <v>672</v>
      </c>
      <c r="D309" s="24" t="s">
        <v>673</v>
      </c>
      <c r="E309" s="59" t="s">
        <v>674</v>
      </c>
      <c r="F309" s="40" t="s">
        <v>471</v>
      </c>
      <c r="G309" s="41">
        <v>41</v>
      </c>
      <c r="H309" s="4">
        <v>2</v>
      </c>
      <c r="I309" s="103">
        <v>0</v>
      </c>
      <c r="J309" s="103">
        <v>0</v>
      </c>
      <c r="K309" s="88">
        <v>0</v>
      </c>
      <c r="L309" s="110" t="s">
        <v>938</v>
      </c>
      <c r="M309" s="119" t="str">
        <f t="shared" si="33"/>
        <v>na</v>
      </c>
      <c r="N309" s="33" t="str">
        <f t="shared" si="34"/>
        <v>na</v>
      </c>
      <c r="O309" s="88" t="str">
        <f t="shared" si="35"/>
        <v>na</v>
      </c>
      <c r="P309" s="33" t="str">
        <f t="shared" si="36"/>
        <v>na</v>
      </c>
    </row>
    <row r="310" spans="1:16" x14ac:dyDescent="0.2">
      <c r="A310" s="22" t="s">
        <v>675</v>
      </c>
      <c r="B310" s="37" t="s">
        <v>676</v>
      </c>
      <c r="C310" s="58" t="s">
        <v>675</v>
      </c>
      <c r="D310" s="24" t="s">
        <v>676</v>
      </c>
      <c r="E310" s="59" t="s">
        <v>677</v>
      </c>
      <c r="F310" s="40" t="s">
        <v>471</v>
      </c>
      <c r="G310" s="41">
        <v>41</v>
      </c>
      <c r="H310" s="4">
        <v>2</v>
      </c>
      <c r="I310" s="103">
        <v>0</v>
      </c>
      <c r="J310" s="103">
        <v>0</v>
      </c>
      <c r="K310" s="88">
        <v>0</v>
      </c>
      <c r="L310" s="110" t="s">
        <v>938</v>
      </c>
      <c r="M310" s="119" t="str">
        <f t="shared" si="33"/>
        <v>na</v>
      </c>
      <c r="N310" s="33" t="str">
        <f t="shared" si="34"/>
        <v>na</v>
      </c>
      <c r="O310" s="88" t="str">
        <f t="shared" si="35"/>
        <v>na</v>
      </c>
      <c r="P310" s="33" t="str">
        <f t="shared" si="36"/>
        <v>na</v>
      </c>
    </row>
    <row r="311" spans="1:16" x14ac:dyDescent="0.2">
      <c r="A311" s="22" t="s">
        <v>696</v>
      </c>
      <c r="B311" s="37" t="s">
        <v>697</v>
      </c>
      <c r="C311" s="58" t="s">
        <v>696</v>
      </c>
      <c r="D311" s="24" t="s">
        <v>697</v>
      </c>
      <c r="E311" s="59" t="s">
        <v>698</v>
      </c>
      <c r="F311" s="40" t="s">
        <v>471</v>
      </c>
      <c r="G311" s="41">
        <v>42</v>
      </c>
      <c r="H311" s="4"/>
      <c r="I311" s="103">
        <v>0</v>
      </c>
      <c r="J311" s="103">
        <v>0</v>
      </c>
      <c r="K311" s="88">
        <v>0</v>
      </c>
      <c r="L311" s="110" t="s">
        <v>938</v>
      </c>
      <c r="M311" s="119" t="str">
        <f t="shared" si="33"/>
        <v>na</v>
      </c>
      <c r="N311" s="33" t="str">
        <f t="shared" si="34"/>
        <v>na</v>
      </c>
      <c r="O311" s="88" t="str">
        <f t="shared" si="35"/>
        <v>na</v>
      </c>
      <c r="P311" s="33" t="str">
        <f t="shared" si="36"/>
        <v>na</v>
      </c>
    </row>
    <row r="312" spans="1:16" x14ac:dyDescent="0.2">
      <c r="A312" s="22" t="s">
        <v>794</v>
      </c>
      <c r="B312" s="37" t="s">
        <v>795</v>
      </c>
      <c r="C312" s="38" t="s">
        <v>794</v>
      </c>
      <c r="D312" s="24" t="s">
        <v>795</v>
      </c>
      <c r="E312" s="39" t="s">
        <v>796</v>
      </c>
      <c r="F312" s="40" t="s">
        <v>131</v>
      </c>
      <c r="G312" s="41">
        <v>49</v>
      </c>
      <c r="H312" s="4"/>
      <c r="I312" s="103">
        <v>1</v>
      </c>
      <c r="J312" s="103">
        <v>0</v>
      </c>
      <c r="K312" s="88">
        <v>0</v>
      </c>
      <c r="L312" s="110" t="s">
        <v>938</v>
      </c>
      <c r="M312" s="119" t="str">
        <f t="shared" si="33"/>
        <v>na</v>
      </c>
      <c r="N312" s="33" t="str">
        <f t="shared" si="34"/>
        <v>na</v>
      </c>
      <c r="O312" s="88" t="str">
        <f t="shared" si="35"/>
        <v>na</v>
      </c>
      <c r="P312" s="33" t="str">
        <f t="shared" si="36"/>
        <v>na</v>
      </c>
    </row>
    <row r="313" spans="1:16" x14ac:dyDescent="0.2">
      <c r="A313" s="22" t="s">
        <v>857</v>
      </c>
      <c r="B313" s="37" t="s">
        <v>858</v>
      </c>
      <c r="C313" s="58" t="s">
        <v>857</v>
      </c>
      <c r="D313" s="24" t="s">
        <v>858</v>
      </c>
      <c r="E313" s="59" t="s">
        <v>859</v>
      </c>
      <c r="F313" s="40" t="s">
        <v>173</v>
      </c>
      <c r="G313" s="41">
        <v>57</v>
      </c>
      <c r="H313" s="4">
        <v>2</v>
      </c>
      <c r="I313" s="103">
        <v>0</v>
      </c>
      <c r="J313" s="103">
        <v>0</v>
      </c>
      <c r="K313" s="88">
        <v>0</v>
      </c>
      <c r="L313" s="110" t="s">
        <v>938</v>
      </c>
      <c r="M313" s="119" t="str">
        <f t="shared" si="33"/>
        <v>na</v>
      </c>
      <c r="N313" s="33" t="str">
        <f t="shared" si="34"/>
        <v>na</v>
      </c>
      <c r="O313" s="88" t="str">
        <f t="shared" si="35"/>
        <v>na</v>
      </c>
      <c r="P313" s="33" t="str">
        <f t="shared" si="36"/>
        <v>na</v>
      </c>
    </row>
    <row r="314" spans="1:16" x14ac:dyDescent="0.2">
      <c r="A314" s="22" t="s">
        <v>860</v>
      </c>
      <c r="B314" s="37" t="s">
        <v>861</v>
      </c>
      <c r="C314" s="58" t="s">
        <v>860</v>
      </c>
      <c r="D314" s="24" t="s">
        <v>861</v>
      </c>
      <c r="E314" s="39" t="s">
        <v>862</v>
      </c>
      <c r="F314" s="40" t="s">
        <v>173</v>
      </c>
      <c r="G314" s="41">
        <v>57</v>
      </c>
      <c r="H314" s="4">
        <v>2</v>
      </c>
      <c r="I314" s="103">
        <v>0</v>
      </c>
      <c r="J314" s="103">
        <v>0</v>
      </c>
      <c r="K314" s="88">
        <v>0</v>
      </c>
      <c r="L314" s="110" t="s">
        <v>938</v>
      </c>
      <c r="M314" s="119" t="str">
        <f t="shared" si="33"/>
        <v>na</v>
      </c>
      <c r="N314" s="33" t="str">
        <f t="shared" si="34"/>
        <v>na</v>
      </c>
      <c r="O314" s="88" t="str">
        <f t="shared" si="35"/>
        <v>na</v>
      </c>
      <c r="P314" s="33" t="str">
        <f t="shared" si="36"/>
        <v>na</v>
      </c>
    </row>
    <row r="315" spans="1:16" x14ac:dyDescent="0.2">
      <c r="A315" s="22" t="s">
        <v>863</v>
      </c>
      <c r="B315" s="37" t="s">
        <v>864</v>
      </c>
      <c r="C315" s="58" t="s">
        <v>863</v>
      </c>
      <c r="D315" s="24" t="s">
        <v>864</v>
      </c>
      <c r="E315" s="59" t="s">
        <v>865</v>
      </c>
      <c r="F315" s="40" t="s">
        <v>437</v>
      </c>
      <c r="G315" s="41">
        <v>57</v>
      </c>
      <c r="H315" s="4">
        <v>2</v>
      </c>
      <c r="I315" s="103">
        <v>0</v>
      </c>
      <c r="J315" s="103">
        <v>0</v>
      </c>
      <c r="K315" s="88">
        <v>0</v>
      </c>
      <c r="L315" s="110" t="s">
        <v>938</v>
      </c>
      <c r="M315" s="119" t="str">
        <f t="shared" si="33"/>
        <v>na</v>
      </c>
      <c r="N315" s="33" t="str">
        <f t="shared" si="34"/>
        <v>na</v>
      </c>
      <c r="O315" s="88" t="str">
        <f t="shared" si="35"/>
        <v>na</v>
      </c>
      <c r="P315" s="33" t="str">
        <f t="shared" si="36"/>
        <v>na</v>
      </c>
    </row>
    <row r="316" spans="1:16" x14ac:dyDescent="0.2">
      <c r="A316" s="22" t="s">
        <v>917</v>
      </c>
      <c r="B316" s="37" t="s">
        <v>918</v>
      </c>
      <c r="C316" s="58" t="s">
        <v>917</v>
      </c>
      <c r="D316" s="24" t="s">
        <v>918</v>
      </c>
      <c r="E316" s="59" t="s">
        <v>919</v>
      </c>
      <c r="F316" s="40" t="s">
        <v>437</v>
      </c>
      <c r="G316" s="41">
        <v>64</v>
      </c>
      <c r="H316" s="4">
        <v>2</v>
      </c>
      <c r="I316" s="103">
        <v>0</v>
      </c>
      <c r="J316" s="103">
        <v>0</v>
      </c>
      <c r="K316" s="88">
        <v>0</v>
      </c>
      <c r="L316" s="110" t="s">
        <v>938</v>
      </c>
      <c r="M316" s="119" t="str">
        <f t="shared" si="33"/>
        <v>na</v>
      </c>
      <c r="N316" s="33" t="str">
        <f t="shared" si="34"/>
        <v>na</v>
      </c>
      <c r="O316" s="88" t="str">
        <f t="shared" si="35"/>
        <v>na</v>
      </c>
      <c r="P316" s="33" t="str">
        <f t="shared" si="36"/>
        <v>na</v>
      </c>
    </row>
    <row r="317" spans="1:16" x14ac:dyDescent="0.2">
      <c r="A317" s="22" t="s">
        <v>920</v>
      </c>
      <c r="B317" s="37" t="s">
        <v>921</v>
      </c>
      <c r="C317" s="58" t="s">
        <v>920</v>
      </c>
      <c r="D317" s="24" t="s">
        <v>921</v>
      </c>
      <c r="E317" s="59" t="s">
        <v>922</v>
      </c>
      <c r="F317" s="40" t="s">
        <v>437</v>
      </c>
      <c r="G317" s="41">
        <v>64</v>
      </c>
      <c r="H317" s="4">
        <v>2</v>
      </c>
      <c r="I317" s="103">
        <v>0</v>
      </c>
      <c r="J317" s="103">
        <v>0</v>
      </c>
      <c r="K317" s="88">
        <v>0</v>
      </c>
      <c r="L317" s="110" t="s">
        <v>938</v>
      </c>
      <c r="M317" s="119" t="str">
        <f t="shared" si="33"/>
        <v>na</v>
      </c>
      <c r="N317" s="33" t="str">
        <f t="shared" si="34"/>
        <v>na</v>
      </c>
      <c r="O317" s="88" t="str">
        <f t="shared" si="35"/>
        <v>na</v>
      </c>
      <c r="P317" s="33" t="str">
        <f t="shared" si="36"/>
        <v>na</v>
      </c>
    </row>
    <row r="318" spans="1:16" ht="13.5" thickBot="1" x14ac:dyDescent="0.25">
      <c r="A318" s="22" t="s">
        <v>923</v>
      </c>
      <c r="B318" s="37" t="s">
        <v>924</v>
      </c>
      <c r="C318" s="58" t="s">
        <v>923</v>
      </c>
      <c r="D318" s="24" t="s">
        <v>924</v>
      </c>
      <c r="E318" s="59" t="s">
        <v>925</v>
      </c>
      <c r="F318" s="40" t="s">
        <v>437</v>
      </c>
      <c r="G318" s="41">
        <v>64</v>
      </c>
      <c r="H318" s="4">
        <v>2</v>
      </c>
      <c r="I318" s="103">
        <v>0</v>
      </c>
      <c r="J318" s="103">
        <v>0</v>
      </c>
      <c r="K318" s="88">
        <v>0</v>
      </c>
      <c r="L318" s="110" t="s">
        <v>938</v>
      </c>
      <c r="M318" s="119" t="str">
        <f t="shared" si="33"/>
        <v>na</v>
      </c>
      <c r="N318" s="33" t="str">
        <f t="shared" si="34"/>
        <v>na</v>
      </c>
      <c r="O318" s="88" t="str">
        <f t="shared" si="35"/>
        <v>na</v>
      </c>
      <c r="P318" s="33" t="str">
        <f t="shared" si="36"/>
        <v>na</v>
      </c>
    </row>
    <row r="319" spans="1:16" ht="14.25" thickTop="1" thickBot="1" x14ac:dyDescent="0.25">
      <c r="A319" s="81" t="s">
        <v>929</v>
      </c>
      <c r="B319" s="82" t="s">
        <v>930</v>
      </c>
      <c r="C319" s="82"/>
      <c r="D319" s="82"/>
      <c r="E319" s="83" t="s">
        <v>931</v>
      </c>
      <c r="F319" s="82"/>
      <c r="G319" s="82">
        <v>999</v>
      </c>
      <c r="H319" s="84">
        <v>32</v>
      </c>
      <c r="I319" s="108">
        <f>SUM(I17:I318)</f>
        <v>89163.23</v>
      </c>
      <c r="J319" s="108">
        <v>14424.84</v>
      </c>
      <c r="K319" s="93">
        <v>14106.3</v>
      </c>
      <c r="L319" s="115">
        <f>ROUND(K319/$K$17,4)</f>
        <v>0.73509999999999998</v>
      </c>
      <c r="M319" s="124">
        <f t="shared" si="33"/>
        <v>1.9800000000000002E-2</v>
      </c>
      <c r="N319" s="85">
        <f t="shared" si="34"/>
        <v>14385.6</v>
      </c>
      <c r="O319" s="93">
        <f t="shared" si="35"/>
        <v>279.30000000000109</v>
      </c>
      <c r="P319" s="85">
        <f t="shared" ref="P319" si="37">SUM(P17:P318)</f>
        <v>23119482</v>
      </c>
    </row>
    <row r="320" spans="1:16" ht="13.5" thickTop="1" x14ac:dyDescent="0.2">
      <c r="E320" s="86"/>
      <c r="I320" s="3"/>
      <c r="J320" s="3"/>
      <c r="K320" s="2"/>
      <c r="L320" s="2"/>
      <c r="M320" s="2"/>
      <c r="N320" s="2"/>
      <c r="O320" s="2"/>
      <c r="P320" s="2"/>
    </row>
    <row r="321" spans="5:16" s="2" customFormat="1" x14ac:dyDescent="0.2">
      <c r="E321" s="86"/>
      <c r="F321" s="1"/>
      <c r="G321" s="1"/>
      <c r="H321" s="1"/>
      <c r="I321" s="87"/>
      <c r="J321" s="87"/>
      <c r="K321" s="1"/>
      <c r="L321" s="1"/>
      <c r="M321" s="1"/>
      <c r="N321" s="1"/>
      <c r="O321" s="1"/>
      <c r="P321" s="1"/>
    </row>
    <row r="322" spans="5:16" s="2" customFormat="1" x14ac:dyDescent="0.2">
      <c r="E322" s="86"/>
      <c r="F322" s="1"/>
      <c r="G322" s="1"/>
      <c r="H322" s="1"/>
      <c r="I322" s="3"/>
      <c r="J322" s="3"/>
    </row>
    <row r="323" spans="5:16" s="2" customFormat="1" x14ac:dyDescent="0.2">
      <c r="E323" s="86"/>
      <c r="F323" s="1"/>
      <c r="G323" s="1"/>
      <c r="H323" s="1"/>
      <c r="I323" s="87"/>
      <c r="J323" s="87"/>
      <c r="K323" s="1"/>
      <c r="L323" s="1"/>
      <c r="M323" s="1"/>
      <c r="N323" s="1"/>
      <c r="O323" s="1"/>
      <c r="P323" s="1"/>
    </row>
    <row r="324" spans="5:16" s="2" customFormat="1" x14ac:dyDescent="0.2">
      <c r="E324" s="86"/>
      <c r="F324" s="1"/>
      <c r="G324" s="1"/>
      <c r="H324" s="1"/>
      <c r="I324" s="87"/>
      <c r="J324" s="87"/>
      <c r="K324" s="1"/>
      <c r="L324" s="1"/>
      <c r="M324" s="1"/>
      <c r="N324" s="1"/>
      <c r="O324" s="1"/>
      <c r="P324" s="1"/>
    </row>
    <row r="325" spans="5:16" s="2" customFormat="1" x14ac:dyDescent="0.2">
      <c r="E325" s="86"/>
      <c r="F325" s="1"/>
      <c r="G325" s="1"/>
      <c r="H325" s="1"/>
      <c r="I325" s="87"/>
      <c r="J325" s="87"/>
      <c r="K325" s="1"/>
      <c r="L325" s="1"/>
      <c r="M325" s="1"/>
      <c r="N325" s="1"/>
      <c r="O325" s="1"/>
      <c r="P325" s="1"/>
    </row>
    <row r="326" spans="5:16" s="2" customFormat="1" x14ac:dyDescent="0.2">
      <c r="E326" s="86"/>
      <c r="F326" s="1"/>
      <c r="G326" s="1"/>
      <c r="H326" s="1"/>
      <c r="I326" s="87"/>
      <c r="J326" s="87"/>
      <c r="K326" s="1"/>
      <c r="L326" s="1"/>
      <c r="M326" s="1"/>
      <c r="N326" s="1"/>
      <c r="O326" s="1"/>
      <c r="P326" s="1"/>
    </row>
    <row r="327" spans="5:16" s="2" customFormat="1" x14ac:dyDescent="0.2">
      <c r="E327" s="86"/>
      <c r="F327" s="1"/>
      <c r="G327" s="1"/>
      <c r="H327" s="1"/>
      <c r="I327" s="87"/>
      <c r="J327" s="87"/>
      <c r="K327" s="1"/>
      <c r="L327" s="1"/>
      <c r="M327" s="1"/>
      <c r="N327" s="1"/>
      <c r="O327" s="1"/>
      <c r="P327" s="1"/>
    </row>
    <row r="328" spans="5:16" s="2" customFormat="1" x14ac:dyDescent="0.2">
      <c r="E328" s="86"/>
      <c r="F328" s="1"/>
      <c r="G328" s="1"/>
      <c r="H328" s="1"/>
      <c r="I328" s="87"/>
      <c r="J328" s="87"/>
      <c r="K328" s="1"/>
      <c r="L328" s="1"/>
      <c r="M328" s="1"/>
      <c r="N328" s="1"/>
      <c r="O328" s="1"/>
      <c r="P328" s="1"/>
    </row>
    <row r="329" spans="5:16" s="2" customFormat="1" x14ac:dyDescent="0.2">
      <c r="E329" s="86"/>
      <c r="F329" s="1"/>
      <c r="G329" s="1"/>
      <c r="H329" s="1"/>
      <c r="I329" s="87"/>
      <c r="J329" s="87"/>
      <c r="K329" s="1"/>
      <c r="L329" s="1"/>
      <c r="M329" s="1"/>
      <c r="N329" s="1"/>
      <c r="O329" s="1"/>
      <c r="P329" s="1"/>
    </row>
    <row r="330" spans="5:16" s="2" customFormat="1" x14ac:dyDescent="0.2">
      <c r="E330" s="86"/>
      <c r="F330" s="1"/>
      <c r="G330" s="1"/>
      <c r="H330" s="1"/>
      <c r="I330" s="87"/>
      <c r="J330" s="87"/>
      <c r="K330" s="1"/>
      <c r="L330" s="1"/>
      <c r="M330" s="1"/>
      <c r="N330" s="1"/>
      <c r="O330" s="1"/>
      <c r="P330" s="1"/>
    </row>
    <row r="331" spans="5:16" s="2" customFormat="1" x14ac:dyDescent="0.2">
      <c r="E331" s="86"/>
      <c r="F331" s="1"/>
      <c r="G331" s="1"/>
      <c r="H331" s="1"/>
      <c r="I331" s="87"/>
      <c r="J331" s="87"/>
      <c r="K331" s="1"/>
      <c r="L331" s="1"/>
      <c r="M331" s="1"/>
      <c r="N331" s="1"/>
      <c r="O331" s="1"/>
      <c r="P331" s="1"/>
    </row>
    <row r="332" spans="5:16" s="2" customFormat="1" x14ac:dyDescent="0.2">
      <c r="E332" s="86"/>
      <c r="F332" s="1"/>
      <c r="G332" s="1"/>
      <c r="H332" s="1"/>
      <c r="I332" s="87"/>
      <c r="J332" s="87"/>
      <c r="K332" s="1"/>
      <c r="L332" s="1"/>
      <c r="M332" s="1"/>
      <c r="N332" s="1"/>
      <c r="O332" s="1"/>
      <c r="P332" s="1"/>
    </row>
    <row r="333" spans="5:16" s="2" customFormat="1" x14ac:dyDescent="0.2">
      <c r="E333" s="86"/>
      <c r="F333" s="1"/>
      <c r="G333" s="1"/>
      <c r="H333" s="1"/>
      <c r="I333" s="87"/>
      <c r="J333" s="87"/>
      <c r="K333" s="1"/>
      <c r="L333" s="1"/>
      <c r="M333" s="1"/>
      <c r="N333" s="1"/>
      <c r="O333" s="1"/>
      <c r="P333" s="1"/>
    </row>
    <row r="334" spans="5:16" s="2" customFormat="1" x14ac:dyDescent="0.2">
      <c r="E334" s="86"/>
      <c r="F334" s="1"/>
      <c r="G334" s="1"/>
      <c r="H334" s="1"/>
      <c r="I334" s="87"/>
      <c r="J334" s="87"/>
      <c r="K334" s="1"/>
      <c r="L334" s="1"/>
      <c r="M334" s="1"/>
      <c r="N334" s="1"/>
      <c r="O334" s="1"/>
      <c r="P334" s="1"/>
    </row>
    <row r="335" spans="5:16" s="2" customFormat="1" x14ac:dyDescent="0.2">
      <c r="E335" s="86"/>
      <c r="F335" s="1"/>
      <c r="G335" s="1"/>
      <c r="H335" s="1"/>
      <c r="I335" s="87"/>
      <c r="J335" s="87"/>
      <c r="K335" s="1"/>
      <c r="L335" s="1"/>
      <c r="M335" s="1"/>
      <c r="N335" s="1"/>
      <c r="O335" s="1"/>
      <c r="P335" s="1"/>
    </row>
    <row r="336" spans="5:16" s="2" customFormat="1" x14ac:dyDescent="0.2">
      <c r="E336" s="86"/>
      <c r="F336" s="1"/>
      <c r="G336" s="1"/>
      <c r="H336" s="1"/>
      <c r="I336" s="87"/>
      <c r="J336" s="87"/>
      <c r="K336" s="1"/>
      <c r="L336" s="1"/>
      <c r="M336" s="1"/>
      <c r="N336" s="1"/>
      <c r="O336" s="1"/>
      <c r="P336" s="1"/>
    </row>
    <row r="337" spans="5:10" s="2" customFormat="1" x14ac:dyDescent="0.2">
      <c r="E337" s="86"/>
      <c r="I337" s="3"/>
      <c r="J337" s="3"/>
    </row>
    <row r="338" spans="5:10" s="2" customFormat="1" x14ac:dyDescent="0.2">
      <c r="E338" s="86"/>
      <c r="I338" s="3"/>
      <c r="J338" s="3"/>
    </row>
    <row r="339" spans="5:10" s="2" customFormat="1" x14ac:dyDescent="0.2">
      <c r="E339" s="86"/>
      <c r="I339" s="3"/>
      <c r="J339" s="3"/>
    </row>
    <row r="340" spans="5:10" s="2" customFormat="1" x14ac:dyDescent="0.2">
      <c r="E340" s="86"/>
      <c r="I340" s="3"/>
      <c r="J340" s="3"/>
    </row>
    <row r="341" spans="5:10" s="2" customFormat="1" x14ac:dyDescent="0.2">
      <c r="E341" s="86"/>
      <c r="I341" s="3"/>
      <c r="J341" s="3"/>
    </row>
    <row r="342" spans="5:10" s="2" customFormat="1" x14ac:dyDescent="0.2">
      <c r="E342" s="86"/>
      <c r="I342" s="3"/>
      <c r="J342" s="3"/>
    </row>
    <row r="343" spans="5:10" s="2" customFormat="1" x14ac:dyDescent="0.2">
      <c r="E343" s="86"/>
      <c r="I343" s="3"/>
      <c r="J343" s="3"/>
    </row>
    <row r="344" spans="5:10" s="2" customFormat="1" x14ac:dyDescent="0.2">
      <c r="E344" s="86"/>
      <c r="I344" s="3"/>
      <c r="J344" s="3"/>
    </row>
    <row r="345" spans="5:10" s="2" customFormat="1" x14ac:dyDescent="0.2">
      <c r="E345" s="86"/>
      <c r="I345" s="3"/>
      <c r="J345" s="3"/>
    </row>
    <row r="346" spans="5:10" s="2" customFormat="1" x14ac:dyDescent="0.2">
      <c r="E346" s="86"/>
      <c r="I346" s="3"/>
      <c r="J346" s="3"/>
    </row>
    <row r="347" spans="5:10" s="2" customFormat="1" x14ac:dyDescent="0.2">
      <c r="E347" s="86"/>
      <c r="I347" s="3"/>
      <c r="J347" s="3"/>
    </row>
    <row r="348" spans="5:10" s="2" customFormat="1" x14ac:dyDescent="0.2">
      <c r="E348" s="86"/>
      <c r="I348" s="3"/>
      <c r="J348" s="3"/>
    </row>
    <row r="349" spans="5:10" s="2" customFormat="1" x14ac:dyDescent="0.2">
      <c r="E349" s="86"/>
      <c r="I349" s="3"/>
      <c r="J349" s="3"/>
    </row>
    <row r="350" spans="5:10" s="2" customFormat="1" x14ac:dyDescent="0.2">
      <c r="E350" s="86"/>
      <c r="I350" s="3"/>
      <c r="J350" s="3"/>
    </row>
    <row r="351" spans="5:10" s="2" customFormat="1" x14ac:dyDescent="0.2">
      <c r="E351" s="86"/>
      <c r="I351" s="3"/>
      <c r="J351" s="3"/>
    </row>
    <row r="352" spans="5:10" s="2" customFormat="1" x14ac:dyDescent="0.2">
      <c r="E352" s="86"/>
      <c r="I352" s="3"/>
      <c r="J352" s="3"/>
    </row>
    <row r="353" spans="5:10" s="2" customFormat="1" x14ac:dyDescent="0.2">
      <c r="E353" s="86"/>
      <c r="I353" s="3"/>
      <c r="J353" s="3"/>
    </row>
    <row r="354" spans="5:10" s="2" customFormat="1" x14ac:dyDescent="0.2">
      <c r="E354" s="86"/>
      <c r="I354" s="3"/>
      <c r="J354" s="3"/>
    </row>
    <row r="355" spans="5:10" s="2" customFormat="1" x14ac:dyDescent="0.2">
      <c r="E355" s="86"/>
      <c r="I355" s="3"/>
      <c r="J355" s="3"/>
    </row>
    <row r="356" spans="5:10" s="2" customFormat="1" x14ac:dyDescent="0.2">
      <c r="E356" s="86"/>
      <c r="I356" s="3"/>
      <c r="J356" s="3"/>
    </row>
    <row r="357" spans="5:10" s="2" customFormat="1" x14ac:dyDescent="0.2">
      <c r="E357" s="86"/>
      <c r="I357" s="3"/>
      <c r="J357" s="3"/>
    </row>
    <row r="358" spans="5:10" s="2" customFormat="1" x14ac:dyDescent="0.2">
      <c r="E358" s="86"/>
      <c r="I358" s="3"/>
      <c r="J358" s="3"/>
    </row>
    <row r="359" spans="5:10" s="2" customFormat="1" x14ac:dyDescent="0.2">
      <c r="E359" s="86"/>
      <c r="I359" s="3"/>
      <c r="J359" s="3"/>
    </row>
    <row r="360" spans="5:10" s="2" customFormat="1" x14ac:dyDescent="0.2">
      <c r="E360" s="86"/>
      <c r="I360" s="3"/>
      <c r="J360" s="3"/>
    </row>
    <row r="361" spans="5:10" s="2" customFormat="1" x14ac:dyDescent="0.2">
      <c r="E361" s="86"/>
      <c r="I361" s="3"/>
      <c r="J361" s="3"/>
    </row>
    <row r="362" spans="5:10" s="2" customFormat="1" x14ac:dyDescent="0.2">
      <c r="E362" s="86"/>
      <c r="I362" s="3"/>
      <c r="J362" s="3"/>
    </row>
    <row r="363" spans="5:10" s="2" customFormat="1" x14ac:dyDescent="0.2">
      <c r="E363" s="86"/>
      <c r="I363" s="3"/>
      <c r="J363" s="3"/>
    </row>
    <row r="364" spans="5:10" s="2" customFormat="1" x14ac:dyDescent="0.2">
      <c r="E364" s="86"/>
      <c r="I364" s="3"/>
      <c r="J364" s="3"/>
    </row>
    <row r="365" spans="5:10" s="2" customFormat="1" x14ac:dyDescent="0.2">
      <c r="E365" s="86"/>
      <c r="I365" s="3"/>
      <c r="J365" s="3"/>
    </row>
    <row r="366" spans="5:10" s="2" customFormat="1" x14ac:dyDescent="0.2">
      <c r="E366" s="86"/>
      <c r="I366" s="3"/>
      <c r="J366" s="3"/>
    </row>
    <row r="367" spans="5:10" s="2" customFormat="1" x14ac:dyDescent="0.2">
      <c r="E367" s="86"/>
      <c r="I367" s="3"/>
      <c r="J367" s="3"/>
    </row>
    <row r="368" spans="5:10" s="2" customFormat="1" x14ac:dyDescent="0.2">
      <c r="E368" s="86"/>
      <c r="I368" s="3"/>
      <c r="J368" s="3"/>
    </row>
    <row r="369" spans="5:10" s="2" customFormat="1" x14ac:dyDescent="0.2">
      <c r="E369" s="86"/>
      <c r="I369" s="3"/>
      <c r="J369" s="3"/>
    </row>
    <row r="370" spans="5:10" s="2" customFormat="1" x14ac:dyDescent="0.2">
      <c r="E370" s="86"/>
      <c r="I370" s="3"/>
      <c r="J370" s="3"/>
    </row>
    <row r="371" spans="5:10" s="2" customFormat="1" x14ac:dyDescent="0.2">
      <c r="E371" s="86"/>
      <c r="I371" s="3"/>
      <c r="J371" s="3"/>
    </row>
    <row r="372" spans="5:10" s="2" customFormat="1" x14ac:dyDescent="0.2">
      <c r="E372" s="86"/>
      <c r="I372" s="3"/>
      <c r="J372" s="3"/>
    </row>
    <row r="373" spans="5:10" s="2" customFormat="1" x14ac:dyDescent="0.2">
      <c r="E373" s="86"/>
      <c r="I373" s="3"/>
      <c r="J373" s="3"/>
    </row>
    <row r="374" spans="5:10" s="2" customFormat="1" x14ac:dyDescent="0.2">
      <c r="E374" s="86"/>
      <c r="I374" s="3"/>
      <c r="J374" s="3"/>
    </row>
    <row r="375" spans="5:10" s="2" customFormat="1" x14ac:dyDescent="0.2">
      <c r="E375" s="86"/>
      <c r="I375" s="3"/>
      <c r="J375" s="3"/>
    </row>
    <row r="376" spans="5:10" s="2" customFormat="1" x14ac:dyDescent="0.2">
      <c r="E376" s="86"/>
      <c r="I376" s="3"/>
      <c r="J376" s="3"/>
    </row>
    <row r="377" spans="5:10" s="2" customFormat="1" x14ac:dyDescent="0.2">
      <c r="E377" s="86"/>
      <c r="I377" s="3"/>
      <c r="J377" s="3"/>
    </row>
    <row r="378" spans="5:10" s="2" customFormat="1" x14ac:dyDescent="0.2">
      <c r="E378" s="86"/>
      <c r="I378" s="3"/>
      <c r="J378" s="3"/>
    </row>
    <row r="379" spans="5:10" s="2" customFormat="1" x14ac:dyDescent="0.2">
      <c r="E379" s="86"/>
      <c r="I379" s="3"/>
      <c r="J379" s="3"/>
    </row>
    <row r="380" spans="5:10" s="2" customFormat="1" x14ac:dyDescent="0.2">
      <c r="E380" s="86"/>
      <c r="I380" s="3"/>
      <c r="J380" s="3"/>
    </row>
    <row r="381" spans="5:10" s="2" customFormat="1" x14ac:dyDescent="0.2">
      <c r="E381" s="86"/>
      <c r="I381" s="3"/>
      <c r="J381" s="3"/>
    </row>
    <row r="382" spans="5:10" s="2" customFormat="1" x14ac:dyDescent="0.2">
      <c r="E382" s="86"/>
      <c r="I382" s="3"/>
      <c r="J382" s="3"/>
    </row>
    <row r="383" spans="5:10" s="2" customFormat="1" x14ac:dyDescent="0.2">
      <c r="E383" s="86"/>
      <c r="I383" s="3"/>
      <c r="J383" s="3"/>
    </row>
    <row r="384" spans="5:10" s="2" customFormat="1" x14ac:dyDescent="0.2">
      <c r="E384" s="86"/>
      <c r="I384" s="3"/>
      <c r="J384" s="3"/>
    </row>
    <row r="385" spans="5:10" s="2" customFormat="1" x14ac:dyDescent="0.2">
      <c r="E385" s="86"/>
      <c r="I385" s="3"/>
      <c r="J385" s="3"/>
    </row>
    <row r="386" spans="5:10" s="2" customFormat="1" x14ac:dyDescent="0.2">
      <c r="E386" s="86"/>
      <c r="I386" s="3"/>
      <c r="J386" s="3"/>
    </row>
    <row r="387" spans="5:10" s="2" customFormat="1" x14ac:dyDescent="0.2">
      <c r="E387" s="86"/>
      <c r="I387" s="3"/>
      <c r="J387" s="3"/>
    </row>
    <row r="388" spans="5:10" s="2" customFormat="1" x14ac:dyDescent="0.2">
      <c r="E388" s="86"/>
      <c r="I388" s="3"/>
      <c r="J388" s="3"/>
    </row>
    <row r="389" spans="5:10" s="2" customFormat="1" x14ac:dyDescent="0.2">
      <c r="E389" s="86"/>
      <c r="I389" s="3"/>
      <c r="J389" s="3"/>
    </row>
    <row r="390" spans="5:10" s="2" customFormat="1" x14ac:dyDescent="0.2">
      <c r="E390" s="86"/>
      <c r="I390" s="3"/>
      <c r="J390" s="3"/>
    </row>
    <row r="391" spans="5:10" s="2" customFormat="1" x14ac:dyDescent="0.2">
      <c r="E391" s="86"/>
      <c r="I391" s="3"/>
      <c r="J391" s="3"/>
    </row>
    <row r="392" spans="5:10" s="2" customFormat="1" x14ac:dyDescent="0.2">
      <c r="E392" s="86"/>
      <c r="I392" s="3"/>
      <c r="J392" s="3"/>
    </row>
    <row r="393" spans="5:10" s="2" customFormat="1" x14ac:dyDescent="0.2">
      <c r="E393" s="86"/>
      <c r="I393" s="3"/>
      <c r="J393" s="3"/>
    </row>
    <row r="394" spans="5:10" s="2" customFormat="1" x14ac:dyDescent="0.2">
      <c r="E394" s="86"/>
      <c r="I394" s="3"/>
      <c r="J394" s="3"/>
    </row>
    <row r="395" spans="5:10" s="2" customFormat="1" x14ac:dyDescent="0.2">
      <c r="E395" s="86"/>
      <c r="I395" s="3"/>
      <c r="J395" s="3"/>
    </row>
    <row r="396" spans="5:10" s="2" customFormat="1" x14ac:dyDescent="0.2">
      <c r="E396" s="86"/>
      <c r="I396" s="3"/>
      <c r="J396" s="3"/>
    </row>
    <row r="397" spans="5:10" s="2" customFormat="1" x14ac:dyDescent="0.2">
      <c r="E397" s="86"/>
      <c r="I397" s="3"/>
      <c r="J397" s="3"/>
    </row>
    <row r="398" spans="5:10" s="2" customFormat="1" x14ac:dyDescent="0.2">
      <c r="E398" s="86"/>
      <c r="I398" s="3"/>
      <c r="J398" s="3"/>
    </row>
    <row r="399" spans="5:10" s="2" customFormat="1" x14ac:dyDescent="0.2">
      <c r="E399" s="86"/>
      <c r="I399" s="3"/>
      <c r="J399" s="3"/>
    </row>
    <row r="400" spans="5:10" s="2" customFormat="1" x14ac:dyDescent="0.2">
      <c r="E400" s="86"/>
      <c r="I400" s="3"/>
      <c r="J400" s="3"/>
    </row>
    <row r="401" spans="5:10" s="2" customFormat="1" x14ac:dyDescent="0.2">
      <c r="E401" s="86"/>
      <c r="I401" s="3"/>
      <c r="J401" s="3"/>
    </row>
    <row r="402" spans="5:10" s="2" customFormat="1" x14ac:dyDescent="0.2">
      <c r="E402" s="86"/>
      <c r="I402" s="3"/>
      <c r="J402" s="3"/>
    </row>
    <row r="403" spans="5:10" s="2" customFormat="1" x14ac:dyDescent="0.2">
      <c r="E403" s="86"/>
      <c r="I403" s="3"/>
      <c r="J403" s="3"/>
    </row>
    <row r="404" spans="5:10" s="2" customFormat="1" x14ac:dyDescent="0.2">
      <c r="E404" s="86"/>
      <c r="I404" s="3"/>
      <c r="J404" s="3"/>
    </row>
    <row r="405" spans="5:10" s="2" customFormat="1" x14ac:dyDescent="0.2">
      <c r="E405" s="86"/>
      <c r="I405" s="3"/>
      <c r="J405" s="3"/>
    </row>
    <row r="406" spans="5:10" s="2" customFormat="1" x14ac:dyDescent="0.2">
      <c r="E406" s="86"/>
      <c r="I406" s="3"/>
      <c r="J406" s="3"/>
    </row>
    <row r="407" spans="5:10" s="2" customFormat="1" x14ac:dyDescent="0.2">
      <c r="E407" s="86"/>
      <c r="I407" s="3"/>
      <c r="J407" s="3"/>
    </row>
    <row r="408" spans="5:10" s="2" customFormat="1" x14ac:dyDescent="0.2">
      <c r="E408" s="86"/>
      <c r="I408" s="3"/>
      <c r="J408" s="3"/>
    </row>
    <row r="409" spans="5:10" s="2" customFormat="1" x14ac:dyDescent="0.2">
      <c r="E409" s="86"/>
      <c r="I409" s="3"/>
      <c r="J409" s="3"/>
    </row>
    <row r="410" spans="5:10" s="2" customFormat="1" x14ac:dyDescent="0.2">
      <c r="E410" s="86"/>
      <c r="I410" s="3"/>
      <c r="J410" s="3"/>
    </row>
    <row r="411" spans="5:10" s="2" customFormat="1" x14ac:dyDescent="0.2">
      <c r="E411" s="86"/>
      <c r="I411" s="3"/>
      <c r="J411" s="3"/>
    </row>
    <row r="412" spans="5:10" s="2" customFormat="1" x14ac:dyDescent="0.2">
      <c r="E412" s="86"/>
      <c r="I412" s="3"/>
      <c r="J412" s="3"/>
    </row>
    <row r="413" spans="5:10" s="2" customFormat="1" x14ac:dyDescent="0.2">
      <c r="E413" s="86"/>
      <c r="I413" s="3"/>
      <c r="J413" s="3"/>
    </row>
    <row r="414" spans="5:10" s="2" customFormat="1" x14ac:dyDescent="0.2">
      <c r="E414" s="86"/>
      <c r="I414" s="3"/>
      <c r="J414" s="3"/>
    </row>
    <row r="415" spans="5:10" s="2" customFormat="1" x14ac:dyDescent="0.2">
      <c r="E415" s="86"/>
      <c r="I415" s="3"/>
      <c r="J415" s="3"/>
    </row>
    <row r="416" spans="5:10" s="2" customFormat="1" x14ac:dyDescent="0.2">
      <c r="E416" s="86"/>
      <c r="I416" s="3"/>
      <c r="J416" s="3"/>
    </row>
    <row r="417" spans="5:10" s="2" customFormat="1" x14ac:dyDescent="0.2">
      <c r="E417" s="86"/>
      <c r="I417" s="3"/>
      <c r="J417" s="3"/>
    </row>
    <row r="418" spans="5:10" s="2" customFormat="1" x14ac:dyDescent="0.2">
      <c r="E418" s="86"/>
      <c r="I418" s="3"/>
      <c r="J418" s="3"/>
    </row>
    <row r="419" spans="5:10" s="2" customFormat="1" x14ac:dyDescent="0.2">
      <c r="E419" s="86"/>
      <c r="I419" s="3"/>
      <c r="J419" s="3"/>
    </row>
    <row r="420" spans="5:10" s="2" customFormat="1" x14ac:dyDescent="0.2">
      <c r="E420" s="86"/>
      <c r="I420" s="3"/>
      <c r="J420" s="3"/>
    </row>
    <row r="421" spans="5:10" s="2" customFormat="1" x14ac:dyDescent="0.2">
      <c r="E421" s="86"/>
      <c r="I421" s="3"/>
      <c r="J421" s="3"/>
    </row>
    <row r="422" spans="5:10" s="2" customFormat="1" x14ac:dyDescent="0.2">
      <c r="E422" s="86"/>
      <c r="I422" s="3"/>
      <c r="J422" s="3"/>
    </row>
    <row r="423" spans="5:10" s="2" customFormat="1" x14ac:dyDescent="0.2">
      <c r="E423" s="86"/>
      <c r="I423" s="3"/>
      <c r="J423" s="3"/>
    </row>
    <row r="424" spans="5:10" s="2" customFormat="1" x14ac:dyDescent="0.2">
      <c r="E424" s="86"/>
      <c r="I424" s="3"/>
      <c r="J424" s="3"/>
    </row>
    <row r="425" spans="5:10" s="2" customFormat="1" x14ac:dyDescent="0.2">
      <c r="E425" s="86"/>
      <c r="I425" s="3"/>
      <c r="J425" s="3"/>
    </row>
    <row r="426" spans="5:10" s="2" customFormat="1" x14ac:dyDescent="0.2">
      <c r="E426" s="86"/>
      <c r="I426" s="3"/>
      <c r="J426" s="3"/>
    </row>
    <row r="427" spans="5:10" s="2" customFormat="1" x14ac:dyDescent="0.2">
      <c r="E427" s="86"/>
      <c r="I427" s="3"/>
      <c r="J427" s="3"/>
    </row>
    <row r="428" spans="5:10" s="2" customFormat="1" x14ac:dyDescent="0.2">
      <c r="E428" s="86"/>
      <c r="I428" s="3"/>
      <c r="J428" s="3"/>
    </row>
    <row r="429" spans="5:10" s="2" customFormat="1" x14ac:dyDescent="0.2">
      <c r="E429" s="86"/>
      <c r="I429" s="3"/>
      <c r="J429" s="3"/>
    </row>
    <row r="430" spans="5:10" s="2" customFormat="1" x14ac:dyDescent="0.2">
      <c r="E430" s="86"/>
      <c r="I430" s="3"/>
      <c r="J430" s="3"/>
    </row>
    <row r="431" spans="5:10" s="2" customFormat="1" x14ac:dyDescent="0.2">
      <c r="E431" s="86"/>
      <c r="I431" s="3"/>
      <c r="J431" s="3"/>
    </row>
    <row r="432" spans="5:10" s="2" customFormat="1" x14ac:dyDescent="0.2">
      <c r="E432" s="86"/>
      <c r="I432" s="3"/>
      <c r="J432" s="3"/>
    </row>
    <row r="433" spans="5:10" s="2" customFormat="1" x14ac:dyDescent="0.2">
      <c r="E433" s="86"/>
      <c r="I433" s="3"/>
      <c r="J433" s="3"/>
    </row>
    <row r="434" spans="5:10" s="2" customFormat="1" x14ac:dyDescent="0.2">
      <c r="E434" s="86"/>
      <c r="I434" s="3"/>
      <c r="J434" s="3"/>
    </row>
    <row r="435" spans="5:10" s="2" customFormat="1" x14ac:dyDescent="0.2">
      <c r="E435" s="86"/>
      <c r="I435" s="3"/>
      <c r="J435" s="3"/>
    </row>
    <row r="436" spans="5:10" s="2" customFormat="1" x14ac:dyDescent="0.2">
      <c r="E436" s="86"/>
      <c r="I436" s="3"/>
      <c r="J436" s="3"/>
    </row>
    <row r="437" spans="5:10" s="2" customFormat="1" x14ac:dyDescent="0.2">
      <c r="E437" s="86"/>
      <c r="I437" s="3"/>
      <c r="J437" s="3"/>
    </row>
    <row r="438" spans="5:10" s="2" customFormat="1" x14ac:dyDescent="0.2">
      <c r="E438" s="86"/>
      <c r="I438" s="3"/>
      <c r="J438" s="3"/>
    </row>
    <row r="439" spans="5:10" s="2" customFormat="1" x14ac:dyDescent="0.2">
      <c r="E439" s="86"/>
      <c r="I439" s="3"/>
      <c r="J439" s="3"/>
    </row>
    <row r="440" spans="5:10" s="2" customFormat="1" x14ac:dyDescent="0.2">
      <c r="E440" s="86"/>
      <c r="I440" s="3"/>
      <c r="J440" s="3"/>
    </row>
    <row r="441" spans="5:10" s="2" customFormat="1" x14ac:dyDescent="0.2">
      <c r="E441" s="86"/>
      <c r="I441" s="3"/>
      <c r="J441" s="3"/>
    </row>
    <row r="442" spans="5:10" s="2" customFormat="1" x14ac:dyDescent="0.2">
      <c r="E442" s="86"/>
      <c r="I442" s="3"/>
      <c r="J442" s="3"/>
    </row>
    <row r="443" spans="5:10" s="2" customFormat="1" x14ac:dyDescent="0.2">
      <c r="E443" s="86"/>
      <c r="I443" s="3"/>
      <c r="J443" s="3"/>
    </row>
    <row r="444" spans="5:10" s="2" customFormat="1" x14ac:dyDescent="0.2">
      <c r="E444" s="86"/>
      <c r="I444" s="3"/>
      <c r="J444" s="3"/>
    </row>
    <row r="445" spans="5:10" s="2" customFormat="1" x14ac:dyDescent="0.2">
      <c r="E445" s="86"/>
      <c r="I445" s="3"/>
      <c r="J445" s="3"/>
    </row>
    <row r="446" spans="5:10" s="2" customFormat="1" x14ac:dyDescent="0.2">
      <c r="E446" s="86"/>
      <c r="I446" s="3"/>
      <c r="J446" s="3"/>
    </row>
    <row r="447" spans="5:10" s="2" customFormat="1" x14ac:dyDescent="0.2">
      <c r="E447" s="86"/>
      <c r="I447" s="3"/>
      <c r="J447" s="3"/>
    </row>
    <row r="448" spans="5:10" s="2" customFormat="1" x14ac:dyDescent="0.2">
      <c r="E448" s="86"/>
      <c r="I448" s="3"/>
      <c r="J448" s="3"/>
    </row>
    <row r="449" spans="5:10" s="2" customFormat="1" x14ac:dyDescent="0.2">
      <c r="E449" s="86"/>
      <c r="I449" s="3"/>
      <c r="J449" s="3"/>
    </row>
    <row r="450" spans="5:10" s="2" customFormat="1" x14ac:dyDescent="0.2">
      <c r="E450" s="86"/>
      <c r="I450" s="3"/>
      <c r="J450" s="3"/>
    </row>
    <row r="451" spans="5:10" s="2" customFormat="1" x14ac:dyDescent="0.2">
      <c r="E451" s="86"/>
      <c r="I451" s="3"/>
      <c r="J451" s="3"/>
    </row>
    <row r="452" spans="5:10" s="2" customFormat="1" x14ac:dyDescent="0.2">
      <c r="E452" s="86"/>
      <c r="I452" s="3"/>
      <c r="J452" s="3"/>
    </row>
    <row r="453" spans="5:10" s="2" customFormat="1" x14ac:dyDescent="0.2">
      <c r="E453" s="86"/>
      <c r="I453" s="3"/>
      <c r="J453" s="3"/>
    </row>
    <row r="454" spans="5:10" s="2" customFormat="1" x14ac:dyDescent="0.2">
      <c r="E454" s="86"/>
      <c r="I454" s="3"/>
      <c r="J454" s="3"/>
    </row>
    <row r="455" spans="5:10" s="2" customFormat="1" x14ac:dyDescent="0.2">
      <c r="E455" s="86"/>
      <c r="I455" s="3"/>
      <c r="J455" s="3"/>
    </row>
    <row r="456" spans="5:10" s="2" customFormat="1" x14ac:dyDescent="0.2">
      <c r="E456" s="86"/>
      <c r="I456" s="3"/>
      <c r="J456" s="3"/>
    </row>
    <row r="457" spans="5:10" s="2" customFormat="1" x14ac:dyDescent="0.2">
      <c r="E457" s="86"/>
      <c r="I457" s="3"/>
      <c r="J457" s="3"/>
    </row>
    <row r="458" spans="5:10" s="2" customFormat="1" x14ac:dyDescent="0.2">
      <c r="E458" s="86"/>
      <c r="I458" s="3"/>
      <c r="J458" s="3"/>
    </row>
    <row r="459" spans="5:10" s="2" customFormat="1" x14ac:dyDescent="0.2">
      <c r="E459" s="86"/>
      <c r="I459" s="3"/>
      <c r="J459" s="3"/>
    </row>
    <row r="460" spans="5:10" s="2" customFormat="1" x14ac:dyDescent="0.2">
      <c r="E460" s="86"/>
      <c r="I460" s="3"/>
      <c r="J460" s="3"/>
    </row>
    <row r="461" spans="5:10" s="2" customFormat="1" x14ac:dyDescent="0.2">
      <c r="E461" s="86"/>
      <c r="I461" s="3"/>
      <c r="J461" s="3"/>
    </row>
    <row r="462" spans="5:10" s="2" customFormat="1" x14ac:dyDescent="0.2">
      <c r="E462" s="86"/>
      <c r="I462" s="3"/>
      <c r="J462" s="3"/>
    </row>
    <row r="463" spans="5:10" s="2" customFormat="1" x14ac:dyDescent="0.2">
      <c r="E463" s="86"/>
      <c r="I463" s="3"/>
      <c r="J463" s="3"/>
    </row>
    <row r="464" spans="5:10" s="2" customFormat="1" x14ac:dyDescent="0.2">
      <c r="E464" s="86"/>
      <c r="I464" s="3"/>
      <c r="J464" s="3"/>
    </row>
    <row r="465" spans="5:10" s="2" customFormat="1" x14ac:dyDescent="0.2">
      <c r="E465" s="86"/>
      <c r="I465" s="3"/>
      <c r="J465" s="3"/>
    </row>
    <row r="466" spans="5:10" s="2" customFormat="1" x14ac:dyDescent="0.2">
      <c r="E466" s="86"/>
      <c r="I466" s="3"/>
      <c r="J466" s="3"/>
    </row>
    <row r="467" spans="5:10" s="2" customFormat="1" x14ac:dyDescent="0.2">
      <c r="E467" s="86"/>
      <c r="I467" s="3"/>
      <c r="J467" s="3"/>
    </row>
    <row r="468" spans="5:10" s="2" customFormat="1" x14ac:dyDescent="0.2">
      <c r="E468" s="86"/>
      <c r="I468" s="3"/>
      <c r="J468" s="3"/>
    </row>
    <row r="469" spans="5:10" s="2" customFormat="1" x14ac:dyDescent="0.2">
      <c r="E469" s="86"/>
      <c r="I469" s="3"/>
      <c r="J469" s="3"/>
    </row>
    <row r="470" spans="5:10" s="2" customFormat="1" x14ac:dyDescent="0.2">
      <c r="E470" s="86"/>
      <c r="I470" s="3"/>
      <c r="J470" s="3"/>
    </row>
    <row r="471" spans="5:10" s="2" customFormat="1" x14ac:dyDescent="0.2">
      <c r="E471" s="86"/>
      <c r="I471" s="3"/>
      <c r="J471" s="3"/>
    </row>
    <row r="472" spans="5:10" s="2" customFormat="1" x14ac:dyDescent="0.2">
      <c r="E472" s="86"/>
      <c r="I472" s="3"/>
      <c r="J472" s="3"/>
    </row>
    <row r="473" spans="5:10" s="2" customFormat="1" x14ac:dyDescent="0.2">
      <c r="E473" s="86"/>
      <c r="I473" s="3"/>
      <c r="J473" s="3"/>
    </row>
    <row r="474" spans="5:10" s="2" customFormat="1" x14ac:dyDescent="0.2">
      <c r="E474" s="86"/>
      <c r="I474" s="3"/>
      <c r="J474" s="3"/>
    </row>
    <row r="475" spans="5:10" s="2" customFormat="1" x14ac:dyDescent="0.2">
      <c r="E475" s="86"/>
      <c r="I475" s="3"/>
      <c r="J475" s="3"/>
    </row>
    <row r="476" spans="5:10" s="2" customFormat="1" x14ac:dyDescent="0.2">
      <c r="E476" s="86"/>
      <c r="I476" s="3"/>
      <c r="J476" s="3"/>
    </row>
    <row r="477" spans="5:10" s="2" customFormat="1" x14ac:dyDescent="0.2">
      <c r="E477" s="86"/>
      <c r="I477" s="3"/>
      <c r="J477" s="3"/>
    </row>
  </sheetData>
  <autoFilter ref="A14:P319"/>
  <sortState ref="A17:P284">
    <sortCondition descending="1" ref="K17:K284"/>
  </sortState>
  <pageMargins left="0.45" right="0.45" top="0.75" bottom="0.5" header="0.3" footer="0.3"/>
  <pageSetup scale="65" fitToHeight="4" orientation="portrait" r:id="rId1"/>
  <headerFooter>
    <oddHeader>&amp;L&amp;"Arial,Bold"FY2016 data for FY2017&amp;C&amp;"Arial,Bold"&amp;12Cost Containment, secs. 37 and 38, No. 46, 2015&amp;R&amp;"Arial,Bold"Sorted  high to low</oddHeader>
    <oddFooter>&amp;L&amp;8AOE/School Finance/bcj  14Jul15&amp;C&amp;"Arial,Bold"Page &amp;P of &amp;N&amp;R&amp;8&amp;Z
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Web</vt:lpstr>
      <vt:lpstr>HiLow</vt:lpstr>
      <vt:lpstr>bySU</vt:lpstr>
      <vt:lpstr>FY16EqPup</vt:lpstr>
      <vt:lpstr>FY16Finv06</vt:lpstr>
      <vt:lpstr>JFO</vt:lpstr>
      <vt:lpstr>bySU!Print_Area</vt:lpstr>
      <vt:lpstr>HiLow!Print_Area</vt:lpstr>
      <vt:lpstr>JFO!Print_Area</vt:lpstr>
      <vt:lpstr>Web!Print_Area</vt:lpstr>
      <vt:lpstr>bySU!Print_Titles</vt:lpstr>
      <vt:lpstr>HiLow!Print_Titles</vt:lpstr>
      <vt:lpstr>JFO!Print_Titles</vt:lpstr>
      <vt:lpstr>Web!Print_Titles</vt:lpstr>
    </vt:vector>
  </TitlesOfParts>
  <Company>Vermont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James</dc:creator>
  <cp:lastModifiedBy>Brad James</cp:lastModifiedBy>
  <cp:lastPrinted>2015-08-06T18:51:42Z</cp:lastPrinted>
  <dcterms:created xsi:type="dcterms:W3CDTF">2015-06-12T00:58:35Z</dcterms:created>
  <dcterms:modified xsi:type="dcterms:W3CDTF">2015-08-06T18:58:55Z</dcterms:modified>
</cp:coreProperties>
</file>